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8800" windowHeight="12300" activeTab="2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RECEITA!$A$1:$K$98</definedName>
    <definedName name="_xlnm.Print_Area" localSheetId="0">ROSTO!$A$1:$P$66</definedName>
    <definedName name="Mais">DESPESA!$I$87:$I$96,DESPESA!$I$106:$I$146,DESPESA!$I$156:$I$187,DESPESA!$I$197:$I$241</definedName>
    <definedName name="Menos">DESPESA!$J$87,DESPESA!$J$87:$J$96,DESPESA!$J$106:$J$146,DESPESA!$J$156:$J$187,DESPESA!$J$197:$J$241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0" i="3" l="1"/>
  <c r="I36" i="2"/>
  <c r="I265" i="3" l="1"/>
  <c r="J41" i="3"/>
  <c r="I11" i="3"/>
  <c r="I49" i="2" l="1"/>
  <c r="J49" i="2"/>
  <c r="H49" i="2"/>
  <c r="K13" i="2"/>
  <c r="S41" i="1" l="1"/>
  <c r="Q41" i="1" s="1"/>
  <c r="K40" i="2" l="1"/>
  <c r="K39" i="2"/>
  <c r="K38" i="2"/>
  <c r="K37" i="2"/>
  <c r="L37" i="1" l="1"/>
  <c r="L36" i="1"/>
  <c r="K95" i="2"/>
  <c r="O36" i="1" s="1"/>
  <c r="K94" i="2"/>
  <c r="K89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J242" i="3" l="1"/>
  <c r="J250" i="3" s="1"/>
  <c r="J287" i="3" s="1"/>
  <c r="J295" i="3" s="1"/>
  <c r="J320" i="3" s="1"/>
  <c r="O50" i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7" i="2"/>
  <c r="H97" i="2" s="1"/>
  <c r="H55" i="2"/>
  <c r="H54" i="2"/>
  <c r="L40" i="1"/>
  <c r="L39" i="1"/>
  <c r="L34" i="1"/>
  <c r="L33" i="1"/>
  <c r="K48" i="2"/>
  <c r="K46" i="2"/>
  <c r="K44" i="2"/>
  <c r="K42" i="2"/>
  <c r="K36" i="2"/>
  <c r="K33" i="2"/>
  <c r="K32" i="2"/>
  <c r="K31" i="2"/>
  <c r="K29" i="2"/>
  <c r="K26" i="2"/>
  <c r="K25" i="2"/>
  <c r="K23" i="2"/>
  <c r="K22" i="2"/>
  <c r="K19" i="2"/>
  <c r="K17" i="2"/>
  <c r="K14" i="2"/>
  <c r="K12" i="2"/>
  <c r="K10" i="2"/>
  <c r="K9" i="2"/>
  <c r="J57" i="2"/>
  <c r="J97" i="2" s="1"/>
  <c r="K90" i="2"/>
  <c r="O40" i="1"/>
  <c r="K85" i="2"/>
  <c r="K83" i="2"/>
  <c r="O37" i="1" s="1"/>
  <c r="K77" i="2"/>
  <c r="K74" i="2"/>
  <c r="K73" i="2"/>
  <c r="K71" i="2"/>
  <c r="K70" i="2"/>
  <c r="K69" i="2"/>
  <c r="K67" i="2"/>
  <c r="K66" i="2"/>
  <c r="K64" i="2"/>
  <c r="K63" i="2"/>
  <c r="K61" i="2"/>
  <c r="K60" i="2"/>
  <c r="K50" i="2"/>
  <c r="L30" i="1"/>
  <c r="K30" i="1"/>
  <c r="N30" i="1"/>
  <c r="K49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7" i="2" l="1"/>
  <c r="K97" i="2" s="1"/>
  <c r="I57" i="2"/>
  <c r="I97" i="2" s="1"/>
  <c r="O33" i="1" l="1"/>
  <c r="O34" i="1"/>
  <c r="Q49" i="1" s="1"/>
  <c r="Q48" i="1" l="1"/>
  <c r="O32" i="1"/>
  <c r="P35" i="1" s="1"/>
  <c r="P42" i="1" s="1"/>
  <c r="F24" i="1" s="1"/>
  <c r="Q47" i="1" l="1"/>
</calcChain>
</file>

<file path=xl/sharedStrings.xml><?xml version="1.0" encoding="utf-8"?>
<sst xmlns="http://schemas.openxmlformats.org/spreadsheetml/2006/main" count="818" uniqueCount="334">
  <si>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</si>
  <si>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</si>
  <si>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</si>
  <si>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</si>
  <si>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</si>
  <si>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</si>
  <si>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</si>
  <si>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</si>
  <si>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</si>
  <si>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</si>
  <si>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</si>
  <si>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</si>
  <si>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</si>
  <si>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</si>
  <si>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</si>
  <si>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</si>
  <si>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</si>
  <si>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</si>
  <si>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</si>
  <si>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</si>
  <si>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</si>
  <si>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</si>
  <si>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</si>
  <si>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</si>
  <si>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</si>
  <si>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</si>
  <si>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</si>
  <si>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</si>
  <si>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</si>
  <si>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</si>
  <si>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</si>
  <si>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</si>
  <si>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</si>
  <si>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</si>
  <si>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</si>
  <si>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</si>
  <si>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</si>
  <si>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</si>
  <si>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</si>
  <si>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</si>
  <si>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</si>
  <si>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</si>
  <si>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</si>
  <si>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</si>
  <si>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</si>
  <si>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</si>
  <si>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</si>
  <si>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</si>
  <si>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</si>
  <si>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</si>
  <si>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</si>
  <si>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</si>
  <si>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</si>
  <si>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</si>
  <si>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</si>
  <si>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</si>
  <si>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</si>
  <si>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</si>
  <si>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</si>
  <si>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</si>
  <si>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</si>
  <si>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</si>
  <si>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</si>
  <si>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</si>
  <si>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</si>
  <si>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</si>
  <si>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</si>
  <si>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</si>
  <si>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</si>
  <si>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</si>
  <si>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</si>
  <si>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</si>
  <si>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</si>
  <si>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</si>
  <si>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</si>
  <si>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</si>
  <si>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</si>
  <si>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</si>
  <si>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</si>
  <si>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</si>
  <si>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</si>
  <si>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</si>
  <si>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</si>
  <si>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</si>
  <si>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</si>
  <si>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</si>
  <si>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</si>
  <si>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</si>
  <si>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</si>
  <si>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</si>
  <si>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</si>
  <si>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</si>
  <si>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</si>
  <si>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</si>
  <si>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</si>
  <si>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</si>
  <si>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</si>
  <si>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</si>
  <si>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</si>
  <si>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</si>
  <si>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</si>
  <si>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</si>
  <si>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</si>
  <si>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</si>
  <si>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</si>
  <si>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</si>
  <si>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</si>
  <si>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</si>
  <si>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</si>
  <si>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</si>
  <si>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</si>
  <si>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</si>
  <si>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</si>
  <si>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</si>
  <si>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</si>
  <si>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</si>
  <si>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</si>
  <si>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</si>
  <si>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</si>
  <si>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</si>
  <si>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</si>
  <si>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</si>
  <si>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</si>
  <si>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</si>
  <si>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</si>
  <si>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</si>
  <si>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</si>
  <si>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</si>
  <si>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</si>
  <si>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</si>
  <si>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</si>
  <si>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</si>
  <si>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</si>
  <si>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</si>
  <si>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</si>
  <si>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</si>
  <si>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</si>
  <si>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</si>
  <si>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</si>
  <si>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</si>
  <si>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</si>
  <si>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</si>
  <si>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</si>
  <si>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</si>
  <si>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</si>
  <si>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</si>
  <si>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</si>
  <si>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</si>
  <si>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</si>
  <si>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</si>
  <si>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</si>
  <si>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</si>
  <si>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</si>
  <si>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</si>
  <si>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</si>
  <si>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</si>
  <si>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</si>
  <si>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</si>
  <si>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</si>
  <si>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</si>
  <si>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</si>
  <si>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</si>
  <si>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</si>
  <si>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</si>
  <si>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</si>
  <si>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</si>
  <si>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</si>
  <si>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</si>
  <si>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</si>
  <si>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</si>
  <si>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</si>
  <si>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</si>
  <si>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</si>
  <si>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</si>
  <si>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</si>
  <si>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</si>
  <si>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</si>
  <si>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</si>
  <si>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</si>
  <si>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</si>
  <si>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</si>
  <si>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</si>
  <si>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</si>
  <si>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</si>
  <si>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</si>
  <si>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</si>
  <si>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</si>
  <si>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</si>
  <si>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</si>
  <si>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</si>
  <si>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</si>
  <si>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</si>
  <si>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</si>
  <si>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</si>
  <si>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</si>
  <si>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</si>
  <si>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</si>
  <si>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</si>
  <si>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</si>
  <si>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</si>
  <si>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</si>
  <si>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</si>
  <si>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</si>
  <si>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</si>
  <si>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</si>
  <si>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</si>
  <si>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</si>
  <si>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</si>
  <si>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</si>
  <si>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</si>
  <si>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</si>
  <si>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</si>
  <si>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</si>
  <si>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</si>
  <si>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</si>
  <si>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</si>
  <si>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</si>
  <si>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</si>
  <si>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</si>
  <si>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</si>
  <si>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</si>
  <si>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</si>
  <si>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</si>
  <si>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</si>
  <si>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</si>
  <si>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</si>
  <si>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</si>
  <si>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</si>
  <si>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</si>
  <si>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</si>
  <si>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</si>
  <si>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</si>
  <si>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</si>
  <si>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</si>
  <si>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</si>
  <si>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</si>
  <si>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</si>
  <si>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</si>
  <si>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</si>
  <si>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</si>
  <si>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</si>
  <si>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</si>
  <si>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</si>
  <si>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</si>
  <si>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</si>
  <si>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</si>
  <si>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</si>
  <si>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</si>
  <si>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</si>
  <si>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</si>
  <si>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</si>
  <si>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</si>
  <si>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</si>
  <si>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</si>
  <si>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</si>
  <si>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</si>
  <si>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</si>
  <si>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</si>
  <si>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</si>
  <si>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</si>
  <si>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</si>
  <si>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</si>
  <si>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</si>
  <si>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</si>
  <si>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</si>
  <si>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</si>
  <si>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</si>
  <si>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</si>
  <si>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</si>
  <si>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</si>
  <si>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</si>
  <si>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</si>
  <si>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</si>
  <si>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</si>
  <si>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</si>
  <si>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</si>
  <si>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</si>
  <si>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</si>
  <si>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</si>
  <si>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</si>
  <si>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</si>
  <si>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</si>
  <si>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</si>
  <si>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</si>
  <si>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</si>
  <si>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</si>
  <si>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</si>
  <si>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</si>
  <si>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</si>
  <si>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</si>
  <si>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</si>
  <si>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</si>
  <si>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</si>
  <si>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</si>
  <si>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</si>
  <si>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</si>
  <si>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</si>
  <si>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</si>
  <si>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Aprovado por Despacho do Secretário Regional</t>
  </si>
  <si>
    <r>
      <t xml:space="preserve">da Educação e Cultura de  </t>
    </r>
    <r>
      <rPr>
        <u/>
        <sz val="10"/>
        <rFont val="Times New Roman"/>
        <family val="1"/>
      </rPr>
      <t xml:space="preserve">    /    / 20   </t>
    </r>
  </si>
  <si>
    <t>O</t>
  </si>
  <si>
    <t>Orçamento a aprovar pelo Conselho Administrativo: preencher modelo próprio</t>
  </si>
  <si>
    <t xml:space="preserve">Concordo, em                       </t>
  </si>
  <si>
    <t>O Secretário Regional da Educação e Cultura</t>
  </si>
  <si>
    <t xml:space="preserve">Visto, em </t>
  </si>
  <si>
    <t>O Vice-Presidente do Governo, Emprego e Competitividade Empresarial</t>
  </si>
  <si>
    <t>Conferido e verificado.</t>
  </si>
  <si>
    <t>Está em termos de ser visado.</t>
  </si>
  <si>
    <t>Direção Regional do Orçamento e Tesouro</t>
  </si>
  <si>
    <r>
      <t xml:space="preserve">em </t>
    </r>
    <r>
      <rPr>
        <u/>
        <sz val="10"/>
        <rFont val="Times New Roman"/>
        <family val="1"/>
      </rPr>
      <t xml:space="preserve">   /     / 20  </t>
    </r>
  </si>
  <si>
    <t>Concordo.   À consideração  de  Sua  Excelência  o Vice-Presidente do</t>
  </si>
  <si>
    <t>Governo, Emprego e Competitividade Empresarial</t>
  </si>
  <si>
    <t>Diretor Regional do Orçamento e Tesouro,</t>
  </si>
  <si>
    <r>
      <t xml:space="preserve">em  </t>
    </r>
    <r>
      <rPr>
        <u/>
        <sz val="10"/>
        <rFont val="Times New Roman"/>
        <family val="1"/>
      </rPr>
      <t xml:space="preserve">     /    / 20      </t>
    </r>
  </si>
  <si>
    <t>O Diretor Regional</t>
  </si>
  <si>
    <t>Aumentar Cativo em:</t>
  </si>
  <si>
    <t>Reduzir Cativo em:</t>
  </si>
  <si>
    <t>FUNDO ESCOLAR DA ESCOLA SECUNDÁRIA JERÓNIMO EMILIANO DE ANDRADE</t>
  </si>
  <si>
    <t>na FF 311.</t>
  </si>
  <si>
    <t>Aumento da despesa face ao previsto no orçamento anterior</t>
  </si>
  <si>
    <t>Redução da despesa face ao previsto no orçamento anterior</t>
  </si>
  <si>
    <t>Angra do Heroísmo, 16 de dezembro de 2019</t>
  </si>
  <si>
    <t xml:space="preserve">Reforço no valor de 1 948,00 para os Vencimentos Programas </t>
  </si>
  <si>
    <t>Ocupacionais, conforme of. NºS-DRE/2019/5785 de 12/112/2019</t>
  </si>
  <si>
    <t>Reforço  para assegurar os vencimentos</t>
  </si>
  <si>
    <t>conforme of. NºS-DRE/2019/5721 de 12/12/2019</t>
  </si>
  <si>
    <t>22 e 23</t>
  </si>
  <si>
    <t>Anulção para assegurar os vencimentos</t>
  </si>
  <si>
    <t xml:space="preserve"> conforme of. NºS-DRE/2019/5721 de 12/12/2019</t>
  </si>
  <si>
    <t>4,5,6,8,9,11</t>
  </si>
  <si>
    <t>12,14,15,17</t>
  </si>
  <si>
    <t>3,7,10,13,16</t>
  </si>
  <si>
    <t>na FF311</t>
  </si>
  <si>
    <t>ANGRA DO HEROÍSMO ,  16 DE DEZEMBRO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</si>
</sst>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8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2" xfId="0" applyBorder="1" applyProtection="1"/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right"/>
    </xf>
    <xf numFmtId="0" fontId="0" fillId="0" borderId="2" xfId="0" applyBorder="1" applyAlignment="1" applyProtection="1">
      <alignment horizontal="centerContinuous"/>
    </xf>
    <xf numFmtId="0" fontId="0" fillId="0" borderId="31" xfId="0" applyBorder="1" applyProtection="1"/>
    <xf numFmtId="0" fontId="0" fillId="0" borderId="31" xfId="0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0" fillId="0" borderId="43" xfId="0" applyBorder="1" applyProtection="1"/>
    <xf numFmtId="0" fontId="0" fillId="0" borderId="43" xfId="0" applyBorder="1" applyAlignment="1" applyProtection="1">
      <alignment horizontal="centerContinuous"/>
    </xf>
    <xf numFmtId="0" fontId="27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0" fillId="0" borderId="9" xfId="0" applyBorder="1" applyProtection="1"/>
    <xf numFmtId="0" fontId="17" fillId="0" borderId="0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Alignment="1" applyProtection="1"/>
    <xf numFmtId="0" fontId="0" fillId="0" borderId="50" xfId="0" applyBorder="1" applyProtection="1"/>
    <xf numFmtId="0" fontId="0" fillId="0" borderId="50" xfId="0" applyBorder="1" applyAlignment="1" applyProtection="1"/>
    <xf numFmtId="0" fontId="3" fillId="0" borderId="3" xfId="0" applyFont="1" applyBorder="1" applyProtection="1"/>
    <xf numFmtId="4" fontId="1" fillId="0" borderId="0" xfId="0" applyNumberFormat="1" applyFont="1" applyProtection="1"/>
    <xf numFmtId="3" fontId="0" fillId="0" borderId="49" xfId="0" applyNumberFormat="1" applyFill="1" applyBorder="1" applyAlignment="1" applyProtection="1">
      <alignment vertical="center"/>
    </xf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E22" zoomScale="95" zoomScaleNormal="95" workbookViewId="0">
      <selection activeCell="G56" sqref="G56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17" width="9.33203125" style="72"/>
    <col min="18" max="18" width="11.5" style="72" customWidth="1"/>
    <col min="19" max="19" width="6.6640625" style="72" customWidth="1"/>
    <col min="20" max="28" width="9.33203125" style="72"/>
    <col min="29" max="29" width="9.33203125" style="72" hidden="1" customWidth="1"/>
    <col min="30" max="16384" width="9.33203125" style="72"/>
  </cols>
  <sheetData>
    <row r="1" spans="1:29" ht="33.75" customHeight="1" x14ac:dyDescent="0.2">
      <c r="A1" s="119"/>
      <c r="B1" s="268"/>
      <c r="C1" s="268"/>
      <c r="D1" s="120"/>
    </row>
    <row r="2" spans="1:29" ht="19.5" customHeight="1" x14ac:dyDescent="0.2">
      <c r="A2" s="93"/>
      <c r="B2" s="121" t="s">
        <v>0</v>
      </c>
      <c r="C2" s="122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6" t="s">
        <v>280</v>
      </c>
    </row>
    <row r="3" spans="1:29" ht="18.75" customHeight="1" x14ac:dyDescent="0.2">
      <c r="A3" s="93"/>
      <c r="B3" s="122"/>
      <c r="C3" s="122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6" t="s">
        <v>281</v>
      </c>
    </row>
    <row r="4" spans="1:29" ht="17.25" customHeight="1" x14ac:dyDescent="0.2">
      <c r="A4" s="93"/>
      <c r="B4" s="122"/>
      <c r="C4" s="122"/>
      <c r="D4" s="123"/>
      <c r="G4" s="125" t="s">
        <v>3</v>
      </c>
      <c r="H4" s="277" t="s">
        <v>317</v>
      </c>
      <c r="I4" s="278"/>
      <c r="J4" s="278"/>
      <c r="K4" s="278"/>
      <c r="L4" s="278"/>
      <c r="M4" s="278"/>
      <c r="N4" s="278"/>
      <c r="O4" s="278"/>
      <c r="P4" s="278"/>
      <c r="AC4" s="136" t="s">
        <v>282</v>
      </c>
    </row>
    <row r="5" spans="1:29" ht="5.0999999999999996" customHeight="1" x14ac:dyDescent="0.2">
      <c r="A5" s="93"/>
      <c r="B5" s="122"/>
      <c r="C5" s="122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122"/>
      <c r="C6" s="122"/>
      <c r="D6" s="123"/>
      <c r="F6" s="129" t="s">
        <v>230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6" t="s">
        <v>283</v>
      </c>
    </row>
    <row r="7" spans="1:29" ht="5.0999999999999996" customHeight="1" x14ac:dyDescent="0.2">
      <c r="A7" s="93"/>
      <c r="B7" s="122"/>
      <c r="C7" s="122"/>
      <c r="D7" s="123"/>
    </row>
    <row r="8" spans="1:29" s="130" customFormat="1" ht="15.75" customHeight="1" x14ac:dyDescent="0.2">
      <c r="A8" s="93"/>
      <c r="B8" s="122"/>
      <c r="C8" s="122"/>
      <c r="D8" s="123"/>
      <c r="F8" s="73" t="s">
        <v>4</v>
      </c>
      <c r="G8" s="256">
        <v>14</v>
      </c>
      <c r="H8" s="131" t="s">
        <v>5</v>
      </c>
      <c r="L8" s="132"/>
      <c r="M8" s="132" t="s">
        <v>298</v>
      </c>
      <c r="AC8" s="132" t="s">
        <v>284</v>
      </c>
    </row>
    <row r="9" spans="1:29" s="130" customFormat="1" ht="16.5" customHeight="1" x14ac:dyDescent="0.2">
      <c r="A9" s="93"/>
      <c r="B9" s="122"/>
      <c r="C9" s="122"/>
      <c r="D9" s="123"/>
      <c r="F9" s="73" t="s">
        <v>6</v>
      </c>
      <c r="G9" s="133" t="s">
        <v>193</v>
      </c>
      <c r="H9" s="134"/>
      <c r="I9" s="134"/>
      <c r="L9" s="132"/>
      <c r="M9" s="132" t="s">
        <v>299</v>
      </c>
      <c r="AC9" s="132" t="s">
        <v>285</v>
      </c>
    </row>
    <row r="10" spans="1:29" ht="5.0999999999999996" customHeight="1" x14ac:dyDescent="0.2">
      <c r="A10" s="93"/>
      <c r="B10" s="122"/>
      <c r="C10" s="122"/>
      <c r="D10" s="123"/>
    </row>
    <row r="11" spans="1:29" x14ac:dyDescent="0.2">
      <c r="A11" s="93"/>
      <c r="B11" s="122"/>
      <c r="C11" s="274" t="s">
        <v>279</v>
      </c>
      <c r="D11" s="123"/>
      <c r="L11" s="113" t="s">
        <v>300</v>
      </c>
      <c r="M11" s="134"/>
      <c r="N11" s="134"/>
      <c r="O11" s="134"/>
      <c r="P11" s="134"/>
      <c r="AC11" s="136" t="s">
        <v>286</v>
      </c>
    </row>
    <row r="12" spans="1:29" ht="12.75" customHeight="1" x14ac:dyDescent="0.2">
      <c r="A12" s="93"/>
      <c r="B12" s="122"/>
      <c r="C12" s="122"/>
      <c r="D12" s="123"/>
      <c r="L12" s="259"/>
      <c r="M12" s="134"/>
      <c r="N12" s="134"/>
      <c r="O12" s="134"/>
      <c r="P12" s="134"/>
      <c r="AC12" s="136" t="s">
        <v>287</v>
      </c>
    </row>
    <row r="13" spans="1:29" ht="6.75" customHeight="1" thickBot="1" x14ac:dyDescent="0.25">
      <c r="A13" s="93"/>
      <c r="B13" s="122"/>
      <c r="C13" s="122"/>
      <c r="D13" s="123"/>
      <c r="F13" s="135"/>
      <c r="G13" s="135"/>
      <c r="H13" s="135"/>
      <c r="I13" s="135"/>
      <c r="J13" s="135"/>
      <c r="K13" s="135"/>
      <c r="L13" s="260"/>
      <c r="M13" s="260"/>
      <c r="N13" s="260"/>
      <c r="O13" s="260"/>
      <c r="P13" s="260"/>
      <c r="AC13" s="136" t="s">
        <v>288</v>
      </c>
    </row>
    <row r="14" spans="1:29" ht="14.25" customHeight="1" thickTop="1" x14ac:dyDescent="0.2">
      <c r="A14" s="93"/>
      <c r="B14" s="122"/>
      <c r="C14" s="122"/>
      <c r="D14" s="123"/>
      <c r="F14" s="136" t="s">
        <v>302</v>
      </c>
      <c r="H14" s="137" t="s">
        <v>194</v>
      </c>
      <c r="I14" s="261"/>
      <c r="J14" s="261"/>
      <c r="L14" s="262"/>
      <c r="M14" s="263" t="s">
        <v>304</v>
      </c>
      <c r="N14" s="264"/>
      <c r="O14" s="265"/>
      <c r="P14" s="262"/>
      <c r="AC14" s="136" t="s">
        <v>289</v>
      </c>
    </row>
    <row r="15" spans="1:29" ht="5.25" customHeight="1" x14ac:dyDescent="0.2">
      <c r="A15" s="93"/>
      <c r="B15" s="122"/>
      <c r="C15" s="122"/>
      <c r="D15" s="123"/>
      <c r="F15" s="121"/>
      <c r="G15" s="121"/>
      <c r="H15" s="121"/>
      <c r="I15" s="121"/>
      <c r="J15" s="121"/>
      <c r="K15" s="121"/>
      <c r="L15" s="259"/>
      <c r="M15" s="121"/>
      <c r="N15" s="121"/>
      <c r="O15" s="121"/>
      <c r="P15" s="121"/>
      <c r="AC15" s="136"/>
    </row>
    <row r="16" spans="1:29" ht="13.5" customHeight="1" x14ac:dyDescent="0.2">
      <c r="A16" s="93"/>
      <c r="B16" s="122"/>
      <c r="C16" s="122"/>
      <c r="D16" s="123"/>
      <c r="F16" s="154" t="s">
        <v>303</v>
      </c>
      <c r="G16" s="106"/>
      <c r="H16" s="106"/>
      <c r="I16" s="106"/>
      <c r="J16" s="106"/>
      <c r="L16" s="266" t="s">
        <v>305</v>
      </c>
      <c r="M16" s="267"/>
      <c r="N16" s="106"/>
      <c r="O16" s="106"/>
      <c r="P16" s="106"/>
      <c r="AC16" s="132" t="s">
        <v>290</v>
      </c>
    </row>
    <row r="17" spans="1:29" ht="12.75" customHeight="1" x14ac:dyDescent="0.2">
      <c r="A17" s="98"/>
      <c r="B17" s="99"/>
      <c r="C17" s="99"/>
      <c r="D17" s="139"/>
      <c r="F17" s="122"/>
      <c r="G17" s="122"/>
      <c r="H17" s="122"/>
      <c r="I17" s="122"/>
      <c r="J17" s="122"/>
      <c r="L17" s="138"/>
      <c r="M17" s="96"/>
      <c r="N17" s="96"/>
      <c r="O17" s="96"/>
      <c r="P17" s="96"/>
      <c r="AC17" s="132"/>
    </row>
    <row r="18" spans="1:29" ht="12.75" customHeight="1" x14ac:dyDescent="0.2">
      <c r="A18" s="140" t="s">
        <v>7</v>
      </c>
      <c r="B18" s="106"/>
      <c r="C18" s="106"/>
      <c r="D18" s="106"/>
      <c r="F18" s="122"/>
      <c r="G18" s="122"/>
      <c r="H18" s="122"/>
      <c r="I18" s="122"/>
      <c r="J18" s="122"/>
      <c r="L18" s="122"/>
      <c r="M18" s="122"/>
      <c r="N18" s="122"/>
      <c r="O18" s="122"/>
      <c r="P18" s="122"/>
      <c r="AC18" s="132" t="s">
        <v>291</v>
      </c>
    </row>
    <row r="19" spans="1:29" ht="4.5" customHeight="1" x14ac:dyDescent="0.2"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AC19" s="136" t="s">
        <v>296</v>
      </c>
    </row>
    <row r="20" spans="1:29" ht="18" customHeight="1" x14ac:dyDescent="0.2">
      <c r="F20" s="270" t="s">
        <v>306</v>
      </c>
      <c r="G20" s="268"/>
      <c r="H20" s="268"/>
      <c r="I20" s="268"/>
      <c r="J20" s="268"/>
      <c r="K20" s="136" t="s">
        <v>310</v>
      </c>
      <c r="L20" s="136"/>
      <c r="M20" s="268"/>
      <c r="N20" s="268"/>
      <c r="O20" s="268"/>
      <c r="P20" s="268"/>
      <c r="AC20" s="252" t="s">
        <v>295</v>
      </c>
    </row>
    <row r="21" spans="1:29" ht="12.75" customHeight="1" x14ac:dyDescent="0.2">
      <c r="F21" s="136" t="s">
        <v>307</v>
      </c>
      <c r="G21" s="121"/>
      <c r="H21" s="121"/>
      <c r="I21" s="121"/>
      <c r="J21" s="121"/>
      <c r="K21" s="121" t="s">
        <v>311</v>
      </c>
      <c r="L21" s="121"/>
      <c r="M21" s="121"/>
      <c r="N21" s="121"/>
      <c r="O21" s="121"/>
      <c r="P21" s="121"/>
    </row>
    <row r="22" spans="1:29" ht="12.75" customHeight="1" x14ac:dyDescent="0.2">
      <c r="F22" s="136" t="s">
        <v>308</v>
      </c>
      <c r="G22" s="121"/>
      <c r="H22" s="121"/>
      <c r="I22" s="121"/>
      <c r="J22" s="121"/>
      <c r="K22" s="138" t="s">
        <v>312</v>
      </c>
      <c r="L22" s="269"/>
      <c r="M22" s="121"/>
      <c r="N22" s="121"/>
      <c r="O22" s="121"/>
      <c r="P22" s="121"/>
      <c r="AC22" s="136" t="s">
        <v>301</v>
      </c>
    </row>
    <row r="23" spans="1:29" ht="12.75" customHeight="1" x14ac:dyDescent="0.2">
      <c r="F23" s="136" t="s">
        <v>309</v>
      </c>
      <c r="G23" s="271"/>
      <c r="H23" s="271"/>
      <c r="I23" s="271"/>
      <c r="J23" s="271"/>
      <c r="K23" s="72" t="s">
        <v>313</v>
      </c>
      <c r="L23" s="271"/>
      <c r="M23" s="271"/>
      <c r="N23" s="271"/>
      <c r="O23" s="271"/>
      <c r="P23" s="271"/>
    </row>
    <row r="24" spans="1:29" ht="12.75" customHeight="1" x14ac:dyDescent="0.2">
      <c r="F24" s="285" t="str">
        <f>IF(AND((M42=P42),M42&gt;0),AC22,IF(AND((L33+L36+L39)&lt;&gt;(O33+O36+O39),(L34+L37+L40)=(O34+O37+O40),(L33+L36+L39)&gt;0,(L34+L37+L40)&gt;0),AC19,""))</f>
        <v/>
      </c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AC24" s="252" t="s">
        <v>315</v>
      </c>
    </row>
    <row r="25" spans="1:29" ht="12.75" customHeight="1" x14ac:dyDescent="0.2">
      <c r="F25" s="113" t="s">
        <v>300</v>
      </c>
      <c r="G25" s="122"/>
      <c r="H25" s="122"/>
      <c r="I25" s="122"/>
      <c r="K25" s="121"/>
      <c r="M25" s="284" t="s">
        <v>314</v>
      </c>
      <c r="N25" s="284"/>
      <c r="O25" s="284"/>
      <c r="P25" s="121"/>
      <c r="AC25" s="252" t="s">
        <v>316</v>
      </c>
    </row>
    <row r="26" spans="1:29" ht="17.25" customHeight="1" x14ac:dyDescent="0.2">
      <c r="F26" s="122"/>
      <c r="G26" s="122"/>
      <c r="H26" s="122"/>
      <c r="I26" s="122"/>
      <c r="J26" s="122"/>
      <c r="K26" s="121"/>
      <c r="L26" s="272"/>
      <c r="M26" s="272"/>
      <c r="N26" s="272"/>
      <c r="O26" s="272"/>
      <c r="P26" s="273"/>
    </row>
    <row r="27" spans="1:29" ht="5.0999999999999996" customHeight="1" thickBot="1" x14ac:dyDescent="0.25"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29" ht="21" customHeight="1" thickTop="1" x14ac:dyDescent="0.2"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/>
    <row r="30" spans="1:29" x14ac:dyDescent="0.2">
      <c r="F30" s="106"/>
      <c r="G30" s="106"/>
      <c r="H30" s="141" t="s">
        <v>8</v>
      </c>
      <c r="I30" s="142"/>
      <c r="J30" s="144" t="s">
        <v>231</v>
      </c>
      <c r="K30" s="253">
        <f>IF(G8&gt;=1,G8-1,"")</f>
        <v>13</v>
      </c>
      <c r="L30" s="254" t="str">
        <f>IF(G8=1,"ORDINÁRIO","º SUPLEMENTAR")</f>
        <v>º SUPLEMENTAR</v>
      </c>
      <c r="M30" s="144" t="s">
        <v>9</v>
      </c>
      <c r="N30" s="253">
        <f>+G8</f>
        <v>14</v>
      </c>
      <c r="O30" s="254" t="s">
        <v>239</v>
      </c>
    </row>
    <row r="31" spans="1:29" ht="5.0999999999999996" customHeight="1" x14ac:dyDescent="0.2"/>
    <row r="32" spans="1:29" x14ac:dyDescent="0.2">
      <c r="F32" s="145" t="s">
        <v>10</v>
      </c>
      <c r="G32" s="106"/>
      <c r="H32" s="106"/>
      <c r="I32" s="106"/>
      <c r="J32" s="106"/>
      <c r="K32" s="172"/>
      <c r="L32" s="167">
        <f>L33+L34</f>
        <v>7463886</v>
      </c>
      <c r="M32" s="186" t="s">
        <v>11</v>
      </c>
      <c r="N32" s="172"/>
      <c r="O32" s="167">
        <f>O33+O34</f>
        <v>7470666</v>
      </c>
      <c r="P32" s="187" t="s">
        <v>11</v>
      </c>
    </row>
    <row r="33" spans="6:28" x14ac:dyDescent="0.2">
      <c r="F33" s="145"/>
      <c r="G33" s="146" t="s">
        <v>227</v>
      </c>
      <c r="H33" s="106"/>
      <c r="I33" s="106"/>
      <c r="J33" s="106"/>
      <c r="K33" s="173"/>
      <c r="L33" s="168">
        <f>+SUMIF(RECEITA!E5:E77,"500",RECEITA!H5:H77)</f>
        <v>162203</v>
      </c>
      <c r="M33" s="188"/>
      <c r="N33" s="173"/>
      <c r="O33" s="168">
        <f>+SUMIF(RECEITA!E5:E77,"500",RECEITA!K5:K77)</f>
        <v>162203</v>
      </c>
      <c r="P33" s="189"/>
    </row>
    <row r="34" spans="6:28" x14ac:dyDescent="0.2">
      <c r="F34" s="145"/>
      <c r="G34" s="146" t="s">
        <v>228</v>
      </c>
      <c r="H34" s="106"/>
      <c r="I34" s="106"/>
      <c r="J34" s="106"/>
      <c r="K34" s="173"/>
      <c r="L34" s="168">
        <f>+SUMIF(RECEITA!E5:E77,"311",RECEITA!H5:H77)</f>
        <v>7301683</v>
      </c>
      <c r="M34" s="188"/>
      <c r="N34" s="173"/>
      <c r="O34" s="168">
        <f>+SUMIF(RECEITA!E5:E77,"311",RECEITA!K5:K77)</f>
        <v>7308463</v>
      </c>
      <c r="P34" s="189"/>
    </row>
    <row r="35" spans="6:28" x14ac:dyDescent="0.2">
      <c r="F35" s="145" t="s">
        <v>12</v>
      </c>
      <c r="G35" s="106"/>
      <c r="H35" s="106"/>
      <c r="I35" s="106"/>
      <c r="J35" s="106"/>
      <c r="K35" s="172"/>
      <c r="L35" s="167">
        <f>L36+L37</f>
        <v>441001</v>
      </c>
      <c r="M35" s="147">
        <f>+L32+L35</f>
        <v>7904887</v>
      </c>
      <c r="N35" s="172"/>
      <c r="O35" s="167">
        <f>O36+O37</f>
        <v>442949</v>
      </c>
      <c r="P35" s="148">
        <f>+O32+O35</f>
        <v>7913615</v>
      </c>
      <c r="Q35" s="282" t="str">
        <f>IF(M42=M53,AC2,AC3)</f>
        <v>Orçamento Anterior Correto: receita igual à despesa</v>
      </c>
      <c r="R35" s="282"/>
      <c r="S35" s="282"/>
      <c r="T35" s="282"/>
      <c r="U35" s="282"/>
      <c r="V35" s="282"/>
      <c r="W35" s="282"/>
      <c r="X35" s="282"/>
      <c r="Y35" s="282"/>
      <c r="Z35" s="282"/>
      <c r="AA35" s="282"/>
    </row>
    <row r="36" spans="6:28" x14ac:dyDescent="0.2">
      <c r="F36" s="145"/>
      <c r="G36" s="146" t="s">
        <v>227</v>
      </c>
      <c r="H36" s="106"/>
      <c r="I36" s="106"/>
      <c r="J36" s="106"/>
      <c r="K36" s="174"/>
      <c r="L36" s="169">
        <f>SUMIF(RECEITA!E80:E86,"500",RECEITA!H80:H86)+SUMIF(RECEITA!E92:E95,"500",RECEITA!H92:H95)</f>
        <v>9922</v>
      </c>
      <c r="M36" s="188"/>
      <c r="N36" s="174"/>
      <c r="O36" s="169">
        <f>SUMIF(RECEITA!E80:E86,"500",RECEITA!K80:K86)+SUMIF(RECEITA!E92:E95,"500",RECEITA!K92:K95)</f>
        <v>9922</v>
      </c>
      <c r="P36" s="189"/>
      <c r="Q36" s="282" t="str">
        <f>IF(L33+L36+L39=L47+L50,AC4,AC6)</f>
        <v>O subagrupamento de receitas próprias do orçamento anterior está correto: receita 500 é igual à despesa 500</v>
      </c>
      <c r="R36" s="282"/>
      <c r="S36" s="282"/>
      <c r="T36" s="282"/>
      <c r="U36" s="282"/>
      <c r="V36" s="282"/>
      <c r="W36" s="282"/>
      <c r="X36" s="282"/>
      <c r="Y36" s="282"/>
      <c r="Z36" s="282"/>
      <c r="AA36" s="282"/>
    </row>
    <row r="37" spans="6:28" x14ac:dyDescent="0.2">
      <c r="F37" s="145"/>
      <c r="G37" s="146" t="s">
        <v>228</v>
      </c>
      <c r="H37" s="106"/>
      <c r="I37" s="106"/>
      <c r="J37" s="106"/>
      <c r="K37" s="173"/>
      <c r="L37" s="168">
        <f>SUMIF(RECEITA!E80:E86,"311",RECEITA!H80:H86)+SUMIF(RECEITA!E92:E95,"311",RECEITA!H92:H95)</f>
        <v>431079</v>
      </c>
      <c r="M37" s="188"/>
      <c r="N37" s="173"/>
      <c r="O37" s="168">
        <f>SUMIF(RECEITA!E80:E86,"311",RECEITA!K80:K86)+SUMIF(RECEITA!E92:E95,"311",RECEITA!K92:K95)</f>
        <v>433027</v>
      </c>
      <c r="P37" s="189"/>
      <c r="Q37" s="282" t="str">
        <f>IF(L34+L37+L40=L48+L51,AC8,AC9)</f>
        <v>O subagrupamento de receitas do Estado do orçamento anterior está correto: receita 311 é igual à despesa 311</v>
      </c>
      <c r="R37" s="282"/>
      <c r="S37" s="282"/>
      <c r="T37" s="282"/>
      <c r="U37" s="282"/>
      <c r="V37" s="282"/>
      <c r="W37" s="282"/>
      <c r="X37" s="282"/>
      <c r="Y37" s="282"/>
      <c r="Z37" s="282"/>
      <c r="AA37" s="282"/>
    </row>
    <row r="38" spans="6:28" x14ac:dyDescent="0.2">
      <c r="F38" s="145" t="s">
        <v>13</v>
      </c>
      <c r="G38" s="106"/>
      <c r="H38" s="106"/>
      <c r="I38" s="106"/>
      <c r="J38" s="106"/>
      <c r="K38" s="172"/>
      <c r="L38" s="167">
        <f>L39+L40</f>
        <v>0</v>
      </c>
      <c r="M38" s="147">
        <f>L38</f>
        <v>0</v>
      </c>
      <c r="N38" s="172"/>
      <c r="O38" s="167">
        <f>O39+O40</f>
        <v>0</v>
      </c>
      <c r="P38" s="148">
        <f>O38</f>
        <v>0</v>
      </c>
      <c r="S38" s="149"/>
    </row>
    <row r="39" spans="6:28" x14ac:dyDescent="0.2">
      <c r="F39" s="145"/>
      <c r="G39" s="146" t="s">
        <v>227</v>
      </c>
      <c r="H39" s="106"/>
      <c r="I39" s="106"/>
      <c r="J39" s="106"/>
      <c r="K39" s="173"/>
      <c r="L39" s="168">
        <f>SUMIF(RECEITA!E87:E90,"500",RECEITA!H87:H90)</f>
        <v>0</v>
      </c>
      <c r="M39" s="150"/>
      <c r="N39" s="173"/>
      <c r="O39" s="168">
        <f>SUMIF(RECEITA!E87:E90,"500",RECEITA!K87:K90)</f>
        <v>0</v>
      </c>
      <c r="P39" s="151"/>
      <c r="Q39" s="162"/>
    </row>
    <row r="40" spans="6:28" x14ac:dyDescent="0.2">
      <c r="F40" s="145"/>
      <c r="G40" s="146" t="s">
        <v>228</v>
      </c>
      <c r="H40" s="106"/>
      <c r="I40" s="106"/>
      <c r="J40" s="106"/>
      <c r="K40" s="173"/>
      <c r="L40" s="168">
        <f>SUMIF(RECEITA!E87:E90,"311",RECEITA!H87:H90)</f>
        <v>0</v>
      </c>
      <c r="M40" s="150"/>
      <c r="N40" s="173"/>
      <c r="O40" s="168">
        <f>SUMIF(RECEITA!E87:E90,"311",RECEITA!K87:K90)</f>
        <v>0</v>
      </c>
      <c r="P40" s="151"/>
      <c r="Q40" s="162"/>
    </row>
    <row r="41" spans="6:28" ht="13.5" thickBot="1" x14ac:dyDescent="0.25">
      <c r="F41" s="145" t="s">
        <v>14</v>
      </c>
      <c r="G41" s="106"/>
      <c r="H41" s="106"/>
      <c r="I41" s="106"/>
      <c r="J41" s="106"/>
      <c r="K41" s="279" t="s">
        <v>11</v>
      </c>
      <c r="L41" s="280"/>
      <c r="M41" s="152"/>
      <c r="N41" s="174"/>
      <c r="O41" s="169"/>
      <c r="P41" s="153"/>
      <c r="Q41" s="283" t="str">
        <f>IF(OR(SUM(Mais)=SUM(Menos),S41=0),"",IF(SUM(Mais)&gt;SUM(Menos),"Aumentar cativo em:","Reduzir Cativo em:"))</f>
        <v/>
      </c>
      <c r="R41" s="283"/>
      <c r="S41" s="275" t="str">
        <f>IF(SUM(Mais)=SUM(Menos),"",IF(SUM(Mais)&gt;SUM(Menos),ROUNDUP((SUM(Mais)-SUM(Menos))*0.06,0),ROUNDDOWN((SUM(Menos)-SUM(Mais))*0.06,0)))</f>
        <v/>
      </c>
      <c r="T41" s="136"/>
      <c r="U41" s="136"/>
      <c r="V41" s="136"/>
      <c r="W41" s="136"/>
      <c r="X41" s="136"/>
      <c r="Y41" s="136"/>
      <c r="Z41" s="136"/>
      <c r="AA41" s="136"/>
      <c r="AB41" s="136"/>
    </row>
    <row r="42" spans="6:28" ht="14.25" thickTop="1" thickBot="1" x14ac:dyDescent="0.25">
      <c r="F42" s="106"/>
      <c r="G42" s="106"/>
      <c r="H42" s="154"/>
      <c r="I42" s="146" t="s">
        <v>15</v>
      </c>
      <c r="J42" s="106"/>
      <c r="K42" s="174"/>
      <c r="L42" s="169"/>
      <c r="M42" s="155">
        <f>+M35+M38</f>
        <v>7904887</v>
      </c>
      <c r="N42" s="174"/>
      <c r="O42" s="169"/>
      <c r="P42" s="156">
        <f>+P35+P38</f>
        <v>7913615</v>
      </c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</row>
    <row r="43" spans="6:28" ht="5.0999999999999996" customHeight="1" thickTop="1" x14ac:dyDescent="0.2">
      <c r="K43" s="174"/>
      <c r="L43" s="169"/>
      <c r="M43" s="190"/>
      <c r="N43" s="174"/>
      <c r="O43" s="169"/>
      <c r="P43" s="149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</row>
    <row r="44" spans="6:28" x14ac:dyDescent="0.2">
      <c r="H44" s="143" t="s">
        <v>16</v>
      </c>
      <c r="K44" s="191"/>
      <c r="L44" s="192"/>
      <c r="M44" s="193"/>
      <c r="N44" s="174"/>
      <c r="O44" s="169"/>
      <c r="P44" s="149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</row>
    <row r="45" spans="6:28" ht="5.0999999999999996" customHeight="1" x14ac:dyDescent="0.2">
      <c r="K45" s="174"/>
      <c r="L45" s="169"/>
      <c r="M45" s="193"/>
      <c r="N45" s="174"/>
      <c r="O45" s="169"/>
      <c r="P45" s="149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</row>
    <row r="46" spans="6:28" x14ac:dyDescent="0.2">
      <c r="F46" s="145" t="s">
        <v>10</v>
      </c>
      <c r="G46" s="106"/>
      <c r="H46" s="106"/>
      <c r="I46" s="106"/>
      <c r="J46" s="106"/>
      <c r="K46" s="175"/>
      <c r="L46" s="170">
        <f>L48+L47</f>
        <v>7866772</v>
      </c>
      <c r="M46" s="194" t="s">
        <v>11</v>
      </c>
      <c r="N46" s="175"/>
      <c r="O46" s="170">
        <f>O47+O48</f>
        <v>7875500</v>
      </c>
      <c r="P46" s="187" t="s">
        <v>11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</row>
    <row r="47" spans="6:28" x14ac:dyDescent="0.2">
      <c r="F47" s="145"/>
      <c r="G47" s="146" t="s">
        <v>227</v>
      </c>
      <c r="H47" s="106"/>
      <c r="I47" s="106"/>
      <c r="J47" s="106"/>
      <c r="K47" s="174"/>
      <c r="L47" s="169">
        <f>SUMIF(DESPESA!E5:E287,"500",DESPESA!H5:H287)</f>
        <v>151625</v>
      </c>
      <c r="M47" s="188"/>
      <c r="N47" s="174"/>
      <c r="O47" s="169">
        <f>SUMIF(DESPESA!E5:E287,"500",DESPESA!K5:K287)</f>
        <v>151625</v>
      </c>
      <c r="P47" s="189"/>
      <c r="Q47" s="283" t="str">
        <f>IF(P42=P53,AC11,AC12)</f>
        <v>Orçamento Atual Correto: receita igual à despesa</v>
      </c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136"/>
    </row>
    <row r="48" spans="6:28" x14ac:dyDescent="0.2">
      <c r="F48" s="145"/>
      <c r="G48" s="146" t="s">
        <v>228</v>
      </c>
      <c r="H48" s="106"/>
      <c r="I48" s="106"/>
      <c r="J48" s="106"/>
      <c r="K48" s="174"/>
      <c r="L48" s="169">
        <f>SUMIF(DESPESA!E5:E287,"311",DESPESA!H5:H287)</f>
        <v>7715147</v>
      </c>
      <c r="M48" s="188"/>
      <c r="N48" s="174"/>
      <c r="O48" s="169">
        <f>SUMIF(DESPESA!E5:E287,"311",DESPESA!K5:K287)</f>
        <v>7723875</v>
      </c>
      <c r="P48" s="189"/>
      <c r="Q48" s="283" t="str">
        <f>IF(O33+O36+O39=O47+O50,AC13,AC14)</f>
        <v>O subagrupamento de receitas próprias do orçamento atual está correto: receita 500 é igual à despesa 500</v>
      </c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136"/>
    </row>
    <row r="49" spans="6:28" x14ac:dyDescent="0.2">
      <c r="F49" s="145" t="s">
        <v>12</v>
      </c>
      <c r="G49" s="106"/>
      <c r="H49" s="106"/>
      <c r="I49" s="106"/>
      <c r="J49" s="106"/>
      <c r="K49" s="175"/>
      <c r="L49" s="170">
        <f>L51+L50</f>
        <v>38115</v>
      </c>
      <c r="M49" s="147">
        <f>+L46+L49</f>
        <v>7904887</v>
      </c>
      <c r="N49" s="175"/>
      <c r="O49" s="170">
        <f>O51+O50</f>
        <v>38115</v>
      </c>
      <c r="P49" s="148">
        <f>+O46+O49</f>
        <v>7913615</v>
      </c>
      <c r="Q49" s="283" t="str">
        <f>IF(O34+O37+O40=O48+O51,AC16,AC18)</f>
        <v>O subagrupamento de receitas do Estado do orçamento atual está correto: receita 311 é igual à despesa 311</v>
      </c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136"/>
    </row>
    <row r="50" spans="6:28" x14ac:dyDescent="0.2">
      <c r="F50" s="145"/>
      <c r="G50" s="146" t="s">
        <v>227</v>
      </c>
      <c r="H50" s="106"/>
      <c r="I50" s="106"/>
      <c r="J50" s="106"/>
      <c r="K50" s="174"/>
      <c r="L50" s="169">
        <f>SUMIF(DESPESA!E296:E318,"500",DESPESA!H296:H318)</f>
        <v>20500</v>
      </c>
      <c r="M50" s="150"/>
      <c r="N50" s="174"/>
      <c r="O50" s="169">
        <f>SUMIF(DESPESA!E296:E318,"500",DESPESA!K296:K318)</f>
        <v>20500</v>
      </c>
      <c r="P50" s="157"/>
      <c r="Q50" s="136"/>
      <c r="R50" s="136"/>
      <c r="S50" s="193"/>
      <c r="T50" s="136"/>
      <c r="U50" s="136"/>
      <c r="V50" s="136"/>
      <c r="W50" s="136"/>
      <c r="X50" s="136"/>
      <c r="Y50" s="136"/>
      <c r="Z50" s="136"/>
      <c r="AA50" s="136"/>
      <c r="AB50" s="136"/>
    </row>
    <row r="51" spans="6:28" x14ac:dyDescent="0.2">
      <c r="F51" s="145"/>
      <c r="G51" s="146" t="s">
        <v>228</v>
      </c>
      <c r="H51" s="106"/>
      <c r="I51" s="106"/>
      <c r="J51" s="106"/>
      <c r="K51" s="174"/>
      <c r="L51" s="169">
        <f>SUMIF(DESPESA!E296:E318,"311",DESPESA!H296:H318)</f>
        <v>17615</v>
      </c>
      <c r="M51" s="150"/>
      <c r="N51" s="174"/>
      <c r="O51" s="169">
        <f>SUMIF(DESPESA!E296:E318,"311",DESPESA!K296:K318)</f>
        <v>17615</v>
      </c>
      <c r="P51" s="157"/>
      <c r="Q51" s="136"/>
      <c r="R51" s="136"/>
      <c r="S51" s="193"/>
      <c r="T51" s="136"/>
      <c r="U51" s="136"/>
      <c r="V51" s="136"/>
      <c r="W51" s="136"/>
      <c r="X51" s="136"/>
      <c r="Y51" s="136"/>
      <c r="Z51" s="136"/>
      <c r="AA51" s="136"/>
      <c r="AB51" s="136"/>
    </row>
    <row r="52" spans="6:28" ht="13.5" thickBot="1" x14ac:dyDescent="0.25">
      <c r="F52" s="145" t="s">
        <v>14</v>
      </c>
      <c r="G52" s="106"/>
      <c r="H52" s="106"/>
      <c r="I52" s="106"/>
      <c r="J52" s="106"/>
      <c r="K52" s="279" t="s">
        <v>11</v>
      </c>
      <c r="L52" s="280"/>
      <c r="M52" s="152"/>
      <c r="N52" s="195"/>
      <c r="O52" s="196" t="s">
        <v>11</v>
      </c>
      <c r="P52" s="158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</row>
    <row r="53" spans="6:28" ht="13.5" thickTop="1" x14ac:dyDescent="0.2">
      <c r="F53" s="106"/>
      <c r="G53" s="106"/>
      <c r="H53" s="154"/>
      <c r="I53" s="146" t="s">
        <v>17</v>
      </c>
      <c r="J53" s="106"/>
      <c r="K53" s="187"/>
      <c r="L53" s="197" t="s">
        <v>11</v>
      </c>
      <c r="M53" s="148">
        <f>+M49</f>
        <v>7904887</v>
      </c>
      <c r="N53" s="187"/>
      <c r="O53" s="197" t="s">
        <v>11</v>
      </c>
      <c r="P53" s="148">
        <f>+P49</f>
        <v>7913615</v>
      </c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</row>
    <row r="54" spans="6:28" ht="5.0999999999999996" customHeight="1" thickBot="1" x14ac:dyDescent="0.25">
      <c r="F54" s="135"/>
      <c r="G54" s="135"/>
      <c r="H54" s="135"/>
      <c r="I54" s="135"/>
      <c r="J54" s="135"/>
      <c r="K54" s="176"/>
      <c r="L54" s="171"/>
      <c r="M54" s="158"/>
      <c r="N54" s="176"/>
      <c r="O54" s="171"/>
      <c r="P54" s="135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</row>
    <row r="55" spans="6:28" ht="21" customHeight="1" thickTop="1" x14ac:dyDescent="0.2"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</row>
    <row r="56" spans="6:28" ht="20.25" customHeight="1" x14ac:dyDescent="0.2">
      <c r="G56" s="257" t="s">
        <v>321</v>
      </c>
      <c r="H56" s="258"/>
      <c r="I56" s="258"/>
      <c r="J56" s="258"/>
      <c r="K56" s="258"/>
      <c r="L56" s="258"/>
      <c r="M56" s="258"/>
      <c r="N56" s="255"/>
    </row>
    <row r="57" spans="6:28" ht="21" customHeight="1" x14ac:dyDescent="0.2">
      <c r="L57" s="113"/>
      <c r="M57" s="281" t="s">
        <v>224</v>
      </c>
      <c r="N57" s="281"/>
      <c r="O57" s="281"/>
      <c r="P57" s="281"/>
    </row>
    <row r="58" spans="6:28" ht="11.25" customHeight="1" x14ac:dyDescent="0.2">
      <c r="F58" s="159" t="s">
        <v>20</v>
      </c>
    </row>
    <row r="59" spans="6:28" ht="11.25" customHeight="1" x14ac:dyDescent="0.25">
      <c r="F59" s="159" t="s">
        <v>21</v>
      </c>
      <c r="L59" s="121"/>
      <c r="M59" s="99"/>
      <c r="N59" s="99"/>
      <c r="O59" s="177"/>
      <c r="P59" s="99"/>
    </row>
    <row r="60" spans="6:28" ht="11.25" customHeight="1" x14ac:dyDescent="0.2">
      <c r="F60" s="159" t="s">
        <v>22</v>
      </c>
    </row>
    <row r="61" spans="6:28" ht="11.25" customHeight="1" x14ac:dyDescent="0.2">
      <c r="F61" s="159" t="s">
        <v>23</v>
      </c>
      <c r="M61" s="99"/>
      <c r="N61" s="99"/>
      <c r="O61" s="99"/>
      <c r="P61" s="99"/>
    </row>
    <row r="62" spans="6:28" ht="11.25" customHeight="1" x14ac:dyDescent="0.25">
      <c r="F62" s="159" t="s">
        <v>24</v>
      </c>
      <c r="O62" s="160"/>
    </row>
    <row r="63" spans="6:28" ht="11.25" customHeight="1" x14ac:dyDescent="0.2">
      <c r="F63" s="159" t="s">
        <v>25</v>
      </c>
      <c r="M63" s="99"/>
      <c r="N63" s="99"/>
      <c r="O63" s="99"/>
      <c r="P63" s="99"/>
    </row>
    <row r="64" spans="6:28" ht="13.5" thickBot="1" x14ac:dyDescent="0.25">
      <c r="F64" s="161" t="s">
        <v>26</v>
      </c>
      <c r="G64" s="101"/>
      <c r="H64" s="101"/>
      <c r="I64" s="101"/>
      <c r="O64" s="162"/>
    </row>
    <row r="65" spans="6:15" ht="9" customHeight="1" x14ac:dyDescent="0.2">
      <c r="F65" s="163" t="s">
        <v>192</v>
      </c>
    </row>
    <row r="66" spans="6:15" ht="8.25" customHeight="1" x14ac:dyDescent="0.2">
      <c r="F66" s="163" t="s">
        <v>27</v>
      </c>
      <c r="O66" s="162"/>
    </row>
    <row r="67" spans="6:15" ht="3.75" customHeight="1" x14ac:dyDescent="0.2"/>
  </sheetData>
  <sheetProtection algorithmName="SHA-512" hashValue="M9aB/DJCk+AQyb5pk3HnvgtqeC7v++/MGhZ+db5dbbCZ4yYigg9MDaB9obovHBeptXE4lO1hHYNcM1mgpnBmYQ==" saltValue="8iPN/nccuCe4c5rUJ2QgJg==" spinCount="100000" sheet="1" objects="1" scenarios="1" selectLockedCells="1"/>
  <protectedRanges>
    <protectedRange sqref="A1:D17" name="Intervalo4"/>
    <protectedRange sqref="E30:I30 K30:P30" name="Intervalo3"/>
    <protectedRange sqref="E11:E21 E24:P24 E1:P7 E8:K10 P8:P10 E22 G22:J22 E23 G23:J23 L22:P22 L23:P23 E25:E26 K25:K26" name="Intervalo1"/>
    <protectedRange sqref="Q41 P55:P70 O69:O70 Q47 N58:N70 N55:O56 O58:O67 E55:M70" name="Intervalo2"/>
    <protectedRange sqref="F13:P13 F11:K12 K14:K15" name="Intervalo1_1"/>
    <protectedRange sqref="F19:P19 K16:K18 G21:J21 G20:J20 M20:P20 L21:P21" name="Intervalo1_2"/>
    <protectedRange sqref="L8 N8:O8 L10:O10 L9 N9:O9" name="Intervalo1_3"/>
    <protectedRange sqref="M8" name="Intervalo1_4"/>
    <protectedRange sqref="M9" name="Intervalo1_5"/>
    <protectedRange sqref="L12" name="Intervalo1_7_1"/>
    <protectedRange sqref="M11:P12 L11" name="Intervalo1_10"/>
    <protectedRange sqref="F15:J15 I14:J14" name="Intervalo1_1_1"/>
    <protectedRange sqref="F14:H14" name="Intervalo1_6_1"/>
    <protectedRange sqref="F16:J16" name="Intervalo1_8"/>
    <protectedRange sqref="L15:P15 L14 O14:P14" name="Intervalo1_1_2"/>
    <protectedRange sqref="L16:L18" name="Intervalo1_2_1"/>
    <protectedRange sqref="M14:N14" name="Intervalo1_9"/>
    <protectedRange sqref="M16:P18" name="Intervalo1_12"/>
    <protectedRange sqref="F17:J18" name="Intervalo1_8_1"/>
    <protectedRange sqref="F20" name="Intervalo1_13"/>
    <protectedRange sqref="F21" name="Intervalo1_14"/>
    <protectedRange sqref="F22" name="Intervalo1_15"/>
    <protectedRange sqref="F23" name="Intervalo1_16"/>
    <protectedRange sqref="L20" name="Intervalo1_17"/>
    <protectedRange sqref="K20" name="Intervalo1_17_1"/>
    <protectedRange sqref="K21" name="Intervalo1_2_2"/>
    <protectedRange sqref="K23" name="Intervalo1_18"/>
    <protectedRange sqref="F25:J26" name="Intervalo1_11"/>
    <protectedRange sqref="O25:O26" name="Intervalo1_11_1"/>
    <protectedRange sqref="L25:N26" name="Intervalo1_19"/>
  </protectedRanges>
  <mergeCells count="13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M25:O25"/>
    <mergeCell ref="F24:P24"/>
    <mergeCell ref="Q41:R41"/>
  </mergeCells>
  <phoneticPr fontId="0" type="noConversion"/>
  <conditionalFormatting sqref="Q35">
    <cfRule type="cellIs" dxfId="32" priority="25" operator="equal">
      <formula>$AC$3</formula>
    </cfRule>
    <cfRule type="cellIs" dxfId="31" priority="26" operator="equal">
      <formula>$AC$2</formula>
    </cfRule>
  </conditionalFormatting>
  <conditionalFormatting sqref="Q36">
    <cfRule type="cellIs" dxfId="30" priority="23" operator="equal">
      <formula>$AC$6</formula>
    </cfRule>
    <cfRule type="cellIs" dxfId="29" priority="24" operator="equal">
      <formula>$AC$4</formula>
    </cfRule>
  </conditionalFormatting>
  <conditionalFormatting sqref="Q37">
    <cfRule type="cellIs" dxfId="28" priority="21" operator="equal">
      <formula>$AC$9</formula>
    </cfRule>
    <cfRule type="cellIs" dxfId="27" priority="22" operator="equal">
      <formula>$AC$8</formula>
    </cfRule>
  </conditionalFormatting>
  <conditionalFormatting sqref="Q47">
    <cfRule type="cellIs" dxfId="26" priority="19" operator="equal">
      <formula>$AC$12</formula>
    </cfRule>
    <cfRule type="cellIs" dxfId="25" priority="20" operator="equal">
      <formula>$AC$11</formula>
    </cfRule>
  </conditionalFormatting>
  <conditionalFormatting sqref="Q48">
    <cfRule type="cellIs" dxfId="24" priority="17" operator="equal">
      <formula>$AC$14</formula>
    </cfRule>
    <cfRule type="cellIs" dxfId="23" priority="18" operator="equal">
      <formula>$AC$13</formula>
    </cfRule>
  </conditionalFormatting>
  <conditionalFormatting sqref="Q49">
    <cfRule type="cellIs" dxfId="22" priority="15" operator="equal">
      <formula>$AC$18</formula>
    </cfRule>
    <cfRule type="cellIs" dxfId="21" priority="16" operator="equal">
      <formula>$AC$16</formula>
    </cfRule>
  </conditionalFormatting>
  <conditionalFormatting sqref="G23:J23 L23:P23">
    <cfRule type="cellIs" dxfId="20" priority="9" operator="equal">
      <formula>$AC$22</formula>
    </cfRule>
    <cfRule type="cellIs" dxfId="19" priority="10" operator="equal">
      <formula>$AC$20</formula>
    </cfRule>
  </conditionalFormatting>
  <conditionalFormatting sqref="F23">
    <cfRule type="cellIs" dxfId="18" priority="7" operator="equal">
      <formula>$AC$22</formula>
    </cfRule>
    <cfRule type="cellIs" dxfId="17" priority="8" operator="equal">
      <formula>$AC$20</formula>
    </cfRule>
  </conditionalFormatting>
  <conditionalFormatting sqref="K23">
    <cfRule type="cellIs" dxfId="16" priority="5" operator="equal">
      <formula>$AC$22</formula>
    </cfRule>
    <cfRule type="cellIs" dxfId="15" priority="6" operator="equal">
      <formula>$AC$20</formula>
    </cfRule>
  </conditionalFormatting>
  <conditionalFormatting sqref="F24:P24">
    <cfRule type="cellIs" dxfId="14" priority="3" operator="equal">
      <formula>$AC$19</formula>
    </cfRule>
    <cfRule type="cellIs" dxfId="13" priority="4" operator="equal">
      <formula>$AC$22</formula>
    </cfRule>
  </conditionalFormatting>
  <conditionalFormatting sqref="Q41">
    <cfRule type="cellIs" dxfId="12" priority="2" operator="equal">
      <formula>$AC$24</formula>
    </cfRule>
  </conditionalFormatting>
  <conditionalFormatting sqref="Q41:R41">
    <cfRule type="cellIs" dxfId="11" priority="1" operator="equal">
      <formula>$AC$25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GridLines="0" showZeros="0" topLeftCell="A52" zoomScale="74" zoomScaleNormal="74" workbookViewId="0">
      <selection activeCell="I72" sqref="I72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6" t="s">
        <v>107</v>
      </c>
      <c r="B2" s="289" t="s">
        <v>108</v>
      </c>
      <c r="C2" s="289" t="s">
        <v>109</v>
      </c>
      <c r="D2" s="289" t="s">
        <v>143</v>
      </c>
      <c r="E2" s="289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7"/>
      <c r="B3" s="290"/>
      <c r="C3" s="290"/>
      <c r="D3" s="290"/>
      <c r="E3" s="290"/>
      <c r="F3" s="26" t="s">
        <v>30</v>
      </c>
      <c r="G3" s="26" t="s">
        <v>31</v>
      </c>
      <c r="H3" s="184">
        <f>IF(ROSTO!G8&lt;=1,"",(ROSTO!G8-1))</f>
        <v>13</v>
      </c>
      <c r="I3" s="205"/>
      <c r="J3" s="205"/>
      <c r="K3" s="29" t="s">
        <v>195</v>
      </c>
    </row>
    <row r="4" spans="1:11" s="25" customFormat="1" ht="15.75" customHeight="1" x14ac:dyDescent="0.15">
      <c r="A4" s="288"/>
      <c r="B4" s="291"/>
      <c r="C4" s="291"/>
      <c r="D4" s="291"/>
      <c r="E4" s="291"/>
      <c r="F4" s="30"/>
      <c r="G4" s="31" t="s">
        <v>32</v>
      </c>
      <c r="H4" s="185" t="str">
        <f>IF(ROSTO!G8&lt;=1,"ORDINÁRIO","SUPLEMENTAR")</f>
        <v>SUPLEMENTAR</v>
      </c>
      <c r="I4" s="185" t="s">
        <v>196</v>
      </c>
      <c r="J4" s="185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78">
        <v>4</v>
      </c>
      <c r="B7" s="179" t="s">
        <v>63</v>
      </c>
      <c r="C7" s="179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78">
        <v>4</v>
      </c>
      <c r="B8" s="180">
        <v>1</v>
      </c>
      <c r="C8" s="179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8" si="0">+H10+I10-J10</f>
        <v>7000</v>
      </c>
    </row>
    <row r="11" spans="1:11" s="19" customFormat="1" ht="15.75" customHeight="1" x14ac:dyDescent="0.2">
      <c r="A11" s="178">
        <v>4</v>
      </c>
      <c r="B11" s="180">
        <v>2</v>
      </c>
      <c r="C11" s="179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311</v>
      </c>
      <c r="F13" s="45" t="s">
        <v>115</v>
      </c>
      <c r="G13" s="1"/>
      <c r="H13" s="3">
        <v>550</v>
      </c>
      <c r="I13" s="2"/>
      <c r="J13" s="2"/>
      <c r="K13" s="13">
        <f t="shared" ref="K13" si="1">+H13+I13-J13</f>
        <v>550</v>
      </c>
    </row>
    <row r="14" spans="1:11" s="19" customFormat="1" ht="15.75" customHeight="1" x14ac:dyDescent="0.2">
      <c r="A14" s="38">
        <v>4</v>
      </c>
      <c r="B14" s="39">
        <v>2</v>
      </c>
      <c r="C14" s="39">
        <v>99</v>
      </c>
      <c r="D14" s="36"/>
      <c r="E14" s="36">
        <v>500</v>
      </c>
      <c r="F14" s="45" t="s">
        <v>115</v>
      </c>
      <c r="G14" s="1"/>
      <c r="H14" s="3">
        <v>3000</v>
      </c>
      <c r="I14" s="2"/>
      <c r="J14" s="2"/>
      <c r="K14" s="13">
        <f t="shared" si="0"/>
        <v>3000</v>
      </c>
    </row>
    <row r="15" spans="1:11" s="19" customFormat="1" ht="15.75" customHeight="1" x14ac:dyDescent="0.2">
      <c r="A15" s="178">
        <v>5</v>
      </c>
      <c r="B15" s="179" t="s">
        <v>63</v>
      </c>
      <c r="C15" s="179" t="s">
        <v>63</v>
      </c>
      <c r="D15" s="36"/>
      <c r="E15" s="36"/>
      <c r="F15" s="43" t="s">
        <v>160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178">
        <v>5</v>
      </c>
      <c r="B16" s="179">
        <v>2</v>
      </c>
      <c r="C16" s="179" t="s">
        <v>63</v>
      </c>
      <c r="D16" s="36"/>
      <c r="E16" s="36"/>
      <c r="F16" s="43" t="s">
        <v>180</v>
      </c>
      <c r="G16" s="36"/>
      <c r="H16" s="3"/>
      <c r="I16" s="46"/>
      <c r="J16" s="46"/>
      <c r="K16" s="13"/>
    </row>
    <row r="17" spans="1:11" s="19" customFormat="1" ht="15.75" customHeight="1" x14ac:dyDescent="0.2">
      <c r="A17" s="38">
        <v>5</v>
      </c>
      <c r="B17" s="39">
        <v>2</v>
      </c>
      <c r="C17" s="39">
        <v>1</v>
      </c>
      <c r="D17" s="36"/>
      <c r="E17" s="36">
        <v>500</v>
      </c>
      <c r="F17" s="45" t="s">
        <v>181</v>
      </c>
      <c r="G17" s="4"/>
      <c r="H17" s="3"/>
      <c r="I17" s="3"/>
      <c r="J17" s="3"/>
      <c r="K17" s="13">
        <f t="shared" si="0"/>
        <v>0</v>
      </c>
    </row>
    <row r="18" spans="1:11" s="19" customFormat="1" ht="15.75" customHeight="1" x14ac:dyDescent="0.2">
      <c r="A18" s="178">
        <v>5</v>
      </c>
      <c r="B18" s="179">
        <v>10</v>
      </c>
      <c r="C18" s="179" t="s">
        <v>63</v>
      </c>
      <c r="D18" s="36"/>
      <c r="E18" s="36"/>
      <c r="F18" s="43" t="s">
        <v>161</v>
      </c>
      <c r="G18" s="36"/>
      <c r="H18" s="3"/>
      <c r="I18" s="46"/>
      <c r="J18" s="46"/>
      <c r="K18" s="13"/>
    </row>
    <row r="19" spans="1:11" s="19" customFormat="1" ht="15.75" customHeight="1" x14ac:dyDescent="0.2">
      <c r="A19" s="38">
        <v>5</v>
      </c>
      <c r="B19" s="39">
        <v>10</v>
      </c>
      <c r="C19" s="39">
        <v>1</v>
      </c>
      <c r="D19" s="39"/>
      <c r="E19" s="39">
        <v>500</v>
      </c>
      <c r="F19" s="45" t="s">
        <v>162</v>
      </c>
      <c r="G19" s="4"/>
      <c r="H19" s="3"/>
      <c r="I19" s="2"/>
      <c r="J19" s="2"/>
      <c r="K19" s="13">
        <f t="shared" si="0"/>
        <v>0</v>
      </c>
    </row>
    <row r="20" spans="1:11" s="19" customFormat="1" ht="15.75" customHeight="1" x14ac:dyDescent="0.2">
      <c r="A20" s="178">
        <v>6</v>
      </c>
      <c r="B20" s="179" t="s">
        <v>63</v>
      </c>
      <c r="C20" s="179" t="s">
        <v>63</v>
      </c>
      <c r="D20" s="36"/>
      <c r="E20" s="36"/>
      <c r="F20" s="43" t="s">
        <v>45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41">
        <v>6</v>
      </c>
      <c r="B21" s="42">
        <v>1</v>
      </c>
      <c r="C21" s="42" t="s">
        <v>63</v>
      </c>
      <c r="D21" s="36"/>
      <c r="E21" s="36"/>
      <c r="F21" s="43" t="s">
        <v>205</v>
      </c>
      <c r="G21" s="36"/>
      <c r="H21" s="3"/>
      <c r="I21" s="46"/>
      <c r="J21" s="46"/>
      <c r="K21" s="13"/>
    </row>
    <row r="22" spans="1:11" s="19" customFormat="1" ht="15.75" customHeight="1" x14ac:dyDescent="0.2">
      <c r="A22" s="38">
        <v>6</v>
      </c>
      <c r="B22" s="39">
        <v>1</v>
      </c>
      <c r="C22" s="39">
        <v>1</v>
      </c>
      <c r="D22" s="39"/>
      <c r="E22" s="39">
        <v>311</v>
      </c>
      <c r="F22" s="47" t="s">
        <v>206</v>
      </c>
      <c r="G22" s="4"/>
      <c r="H22" s="203"/>
      <c r="I22" s="3"/>
      <c r="J22" s="3"/>
      <c r="K22" s="13">
        <f t="shared" si="0"/>
        <v>0</v>
      </c>
    </row>
    <row r="23" spans="1:11" s="19" customFormat="1" ht="15.75" customHeight="1" x14ac:dyDescent="0.2">
      <c r="A23" s="38">
        <v>6</v>
      </c>
      <c r="B23" s="39">
        <v>1</v>
      </c>
      <c r="C23" s="39">
        <v>2</v>
      </c>
      <c r="D23" s="39"/>
      <c r="E23" s="39">
        <v>500</v>
      </c>
      <c r="F23" s="47" t="s">
        <v>207</v>
      </c>
      <c r="G23" s="4"/>
      <c r="H23" s="203"/>
      <c r="I23" s="3"/>
      <c r="J23" s="3"/>
      <c r="K23" s="13">
        <f t="shared" si="0"/>
        <v>0</v>
      </c>
    </row>
    <row r="24" spans="1:11" s="19" customFormat="1" ht="15.75" customHeight="1" x14ac:dyDescent="0.2">
      <c r="A24" s="41">
        <v>6</v>
      </c>
      <c r="B24" s="42">
        <v>2</v>
      </c>
      <c r="C24" s="42" t="s">
        <v>63</v>
      </c>
      <c r="D24" s="36"/>
      <c r="E24" s="36"/>
      <c r="F24" s="43" t="s">
        <v>225</v>
      </c>
      <c r="G24" s="36"/>
      <c r="H24" s="3"/>
      <c r="I24" s="46"/>
      <c r="J24" s="46"/>
      <c r="K24" s="13"/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311</v>
      </c>
      <c r="F25" s="47" t="s">
        <v>181</v>
      </c>
      <c r="G25" s="4"/>
      <c r="H25" s="3"/>
      <c r="I25" s="3"/>
      <c r="J25" s="3"/>
      <c r="K25" s="13">
        <f t="shared" si="0"/>
        <v>0</v>
      </c>
    </row>
    <row r="26" spans="1:11" s="19" customFormat="1" ht="15.75" customHeight="1" x14ac:dyDescent="0.2">
      <c r="A26" s="38">
        <v>6</v>
      </c>
      <c r="B26" s="39">
        <v>2</v>
      </c>
      <c r="C26" s="39">
        <v>1</v>
      </c>
      <c r="D26" s="39"/>
      <c r="E26" s="39">
        <v>500</v>
      </c>
      <c r="F26" s="47" t="s">
        <v>181</v>
      </c>
      <c r="G26" s="4"/>
      <c r="H26" s="203">
        <v>200</v>
      </c>
      <c r="I26" s="3"/>
      <c r="J26" s="3"/>
      <c r="K26" s="13">
        <f t="shared" si="0"/>
        <v>200</v>
      </c>
    </row>
    <row r="27" spans="1:11" s="19" customFormat="1" ht="15.75" customHeight="1" x14ac:dyDescent="0.2">
      <c r="A27" s="178">
        <v>6</v>
      </c>
      <c r="B27" s="179" t="s">
        <v>147</v>
      </c>
      <c r="C27" s="179" t="s">
        <v>63</v>
      </c>
      <c r="D27" s="36"/>
      <c r="E27" s="36"/>
      <c r="F27" s="43" t="s">
        <v>148</v>
      </c>
      <c r="G27" s="36"/>
      <c r="H27" s="3"/>
      <c r="I27" s="46"/>
      <c r="J27" s="4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/>
      <c r="E28" s="39"/>
      <c r="F28" s="45" t="s">
        <v>184</v>
      </c>
      <c r="G28" s="35"/>
      <c r="H28" s="3"/>
      <c r="I28" s="16"/>
      <c r="J28" s="16"/>
      <c r="K28" s="13"/>
    </row>
    <row r="29" spans="1:11" s="19" customFormat="1" ht="15.75" customHeight="1" x14ac:dyDescent="0.2">
      <c r="A29" s="38">
        <v>6</v>
      </c>
      <c r="B29" s="39">
        <v>3</v>
      </c>
      <c r="C29" s="39">
        <v>1</v>
      </c>
      <c r="D29" s="39">
        <v>1</v>
      </c>
      <c r="E29" s="39">
        <v>311</v>
      </c>
      <c r="F29" s="47" t="s">
        <v>209</v>
      </c>
      <c r="G29" s="4"/>
      <c r="H29" s="3">
        <v>100</v>
      </c>
      <c r="I29" s="3"/>
      <c r="J29" s="3"/>
      <c r="K29" s="13">
        <f t="shared" si="0"/>
        <v>100</v>
      </c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/>
      <c r="E30" s="39"/>
      <c r="F30" s="47" t="s">
        <v>179</v>
      </c>
      <c r="G30" s="36"/>
      <c r="H30" s="3"/>
      <c r="I30" s="46"/>
      <c r="J30" s="46"/>
      <c r="K30" s="13"/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1</v>
      </c>
      <c r="E31" s="39">
        <v>311</v>
      </c>
      <c r="F31" s="47" t="s">
        <v>212</v>
      </c>
      <c r="G31" s="4"/>
      <c r="H31" s="3">
        <v>62000</v>
      </c>
      <c r="I31" s="3"/>
      <c r="J31" s="3"/>
      <c r="K31" s="13">
        <f t="shared" si="0"/>
        <v>62000</v>
      </c>
    </row>
    <row r="32" spans="1:11" s="19" customFormat="1" ht="15.75" customHeight="1" x14ac:dyDescent="0.2">
      <c r="A32" s="38">
        <v>6</v>
      </c>
      <c r="B32" s="39">
        <v>3</v>
      </c>
      <c r="C32" s="39">
        <v>11</v>
      </c>
      <c r="D32" s="39">
        <v>2</v>
      </c>
      <c r="E32" s="39">
        <v>311</v>
      </c>
      <c r="F32" s="47" t="s">
        <v>182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49">
        <v>6</v>
      </c>
      <c r="B33" s="50">
        <v>3</v>
      </c>
      <c r="C33" s="50">
        <v>11</v>
      </c>
      <c r="D33" s="50">
        <v>3</v>
      </c>
      <c r="E33" s="50">
        <v>311</v>
      </c>
      <c r="F33" s="47" t="s">
        <v>183</v>
      </c>
      <c r="G33" s="4"/>
      <c r="H33" s="3"/>
      <c r="I33" s="3"/>
      <c r="J33" s="3"/>
      <c r="K33" s="13">
        <f t="shared" si="0"/>
        <v>0</v>
      </c>
    </row>
    <row r="34" spans="1:11" s="19" customFormat="1" ht="15.75" customHeight="1" x14ac:dyDescent="0.2">
      <c r="A34" s="178">
        <v>6</v>
      </c>
      <c r="B34" s="180">
        <v>4</v>
      </c>
      <c r="C34" s="179" t="s">
        <v>63</v>
      </c>
      <c r="D34" s="36"/>
      <c r="E34" s="36"/>
      <c r="F34" s="43" t="s">
        <v>232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/>
      <c r="E35" s="39"/>
      <c r="F35" s="47" t="s">
        <v>128</v>
      </c>
      <c r="G35" s="35"/>
      <c r="H35" s="3"/>
      <c r="I35" s="16"/>
      <c r="J35" s="16"/>
      <c r="K35" s="13"/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1</v>
      </c>
      <c r="E36" s="39">
        <v>311</v>
      </c>
      <c r="F36" s="47" t="s">
        <v>233</v>
      </c>
      <c r="G36" s="1">
        <v>1</v>
      </c>
      <c r="H36" s="3">
        <v>7221784</v>
      </c>
      <c r="I36" s="2">
        <f>11578+1019-5817</f>
        <v>6780</v>
      </c>
      <c r="J36" s="2"/>
      <c r="K36" s="13">
        <f t="shared" si="0"/>
        <v>7228564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2</v>
      </c>
      <c r="E37" s="39">
        <v>311</v>
      </c>
      <c r="F37" s="47" t="s">
        <v>297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3</v>
      </c>
      <c r="E38" s="39">
        <v>311</v>
      </c>
      <c r="F38" s="47" t="s">
        <v>234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4</v>
      </c>
      <c r="E39" s="39">
        <v>311</v>
      </c>
      <c r="F39" s="47" t="s">
        <v>179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38">
        <v>6</v>
      </c>
      <c r="B40" s="39">
        <v>4</v>
      </c>
      <c r="C40" s="39">
        <v>1</v>
      </c>
      <c r="D40" s="39">
        <v>5</v>
      </c>
      <c r="E40" s="39">
        <v>311</v>
      </c>
      <c r="F40" s="47" t="s">
        <v>212</v>
      </c>
      <c r="G40" s="1"/>
      <c r="H40" s="3"/>
      <c r="I40" s="2"/>
      <c r="J40" s="2"/>
      <c r="K40" s="13">
        <f t="shared" si="0"/>
        <v>0</v>
      </c>
    </row>
    <row r="41" spans="1:11" s="19" customFormat="1" ht="15.75" customHeight="1" x14ac:dyDescent="0.2">
      <c r="A41" s="178">
        <v>6</v>
      </c>
      <c r="B41" s="180">
        <v>5</v>
      </c>
      <c r="C41" s="179" t="s">
        <v>63</v>
      </c>
      <c r="D41" s="36"/>
      <c r="E41" s="36"/>
      <c r="F41" s="43" t="s">
        <v>178</v>
      </c>
      <c r="G41" s="35"/>
      <c r="H41" s="3"/>
      <c r="I41" s="16"/>
      <c r="J41" s="16"/>
      <c r="K41" s="13"/>
    </row>
    <row r="42" spans="1:11" s="19" customFormat="1" ht="15.75" customHeight="1" x14ac:dyDescent="0.2">
      <c r="A42" s="38">
        <v>6</v>
      </c>
      <c r="B42" s="39">
        <v>5</v>
      </c>
      <c r="C42" s="39">
        <v>2</v>
      </c>
      <c r="D42" s="39"/>
      <c r="E42" s="39">
        <v>311</v>
      </c>
      <c r="F42" s="45" t="s">
        <v>128</v>
      </c>
      <c r="G42" s="1"/>
      <c r="H42" s="3">
        <v>17249</v>
      </c>
      <c r="I42" s="2"/>
      <c r="J42" s="2"/>
      <c r="K42" s="13">
        <f t="shared" si="0"/>
        <v>17249</v>
      </c>
    </row>
    <row r="43" spans="1:11" s="19" customFormat="1" ht="15.75" customHeight="1" x14ac:dyDescent="0.2">
      <c r="A43" s="178">
        <v>6</v>
      </c>
      <c r="B43" s="180">
        <v>7</v>
      </c>
      <c r="C43" s="179" t="s">
        <v>63</v>
      </c>
      <c r="D43" s="36"/>
      <c r="E43" s="36"/>
      <c r="F43" s="43" t="s">
        <v>171</v>
      </c>
      <c r="G43" s="35"/>
      <c r="H43" s="3"/>
      <c r="I43" s="46"/>
      <c r="J43" s="16"/>
      <c r="K43" s="13"/>
    </row>
    <row r="44" spans="1:11" s="19" customFormat="1" ht="15.75" customHeight="1" x14ac:dyDescent="0.2">
      <c r="A44" s="38">
        <v>6</v>
      </c>
      <c r="B44" s="39">
        <v>7</v>
      </c>
      <c r="C44" s="39">
        <v>1</v>
      </c>
      <c r="D44" s="39"/>
      <c r="E44" s="39">
        <v>500</v>
      </c>
      <c r="F44" s="45" t="s">
        <v>171</v>
      </c>
      <c r="G44" s="1"/>
      <c r="H44" s="3">
        <v>5211</v>
      </c>
      <c r="I44" s="2"/>
      <c r="J44" s="2"/>
      <c r="K44" s="13">
        <f t="shared" si="0"/>
        <v>5211</v>
      </c>
    </row>
    <row r="45" spans="1:11" s="19" customFormat="1" ht="15.75" customHeight="1" x14ac:dyDescent="0.2">
      <c r="A45" s="178">
        <v>6</v>
      </c>
      <c r="B45" s="180">
        <v>8</v>
      </c>
      <c r="C45" s="179" t="s">
        <v>63</v>
      </c>
      <c r="D45" s="36"/>
      <c r="E45" s="36"/>
      <c r="F45" s="43" t="s">
        <v>102</v>
      </c>
      <c r="G45" s="35"/>
      <c r="H45" s="3"/>
      <c r="I45" s="16"/>
      <c r="J45" s="16"/>
      <c r="K45" s="13"/>
    </row>
    <row r="46" spans="1:11" s="19" customFormat="1" ht="15.75" customHeight="1" x14ac:dyDescent="0.2">
      <c r="A46" s="38">
        <v>6</v>
      </c>
      <c r="B46" s="39">
        <v>8</v>
      </c>
      <c r="C46" s="39">
        <v>1</v>
      </c>
      <c r="D46" s="39"/>
      <c r="E46" s="39">
        <v>500</v>
      </c>
      <c r="F46" s="47" t="s">
        <v>235</v>
      </c>
      <c r="G46" s="5"/>
      <c r="H46" s="3"/>
      <c r="I46" s="2"/>
      <c r="J46" s="3"/>
      <c r="K46" s="13">
        <f t="shared" si="0"/>
        <v>0</v>
      </c>
    </row>
    <row r="47" spans="1:11" s="19" customFormat="1" ht="15.75" customHeight="1" x14ac:dyDescent="0.2">
      <c r="A47" s="178">
        <v>6</v>
      </c>
      <c r="B47" s="180">
        <v>9</v>
      </c>
      <c r="C47" s="179" t="s">
        <v>63</v>
      </c>
      <c r="D47" s="36"/>
      <c r="E47" s="36"/>
      <c r="F47" s="43" t="s">
        <v>169</v>
      </c>
      <c r="G47" s="35"/>
      <c r="H47" s="3"/>
      <c r="I47" s="16"/>
      <c r="J47" s="16"/>
      <c r="K47" s="13"/>
    </row>
    <row r="48" spans="1:11" s="19" customFormat="1" ht="15.75" customHeight="1" x14ac:dyDescent="0.2">
      <c r="A48" s="38">
        <v>6</v>
      </c>
      <c r="B48" s="39">
        <v>9</v>
      </c>
      <c r="C48" s="39">
        <v>1</v>
      </c>
      <c r="D48" s="39"/>
      <c r="E48" s="39">
        <v>311</v>
      </c>
      <c r="F48" s="45" t="s">
        <v>170</v>
      </c>
      <c r="G48" s="1"/>
      <c r="H48" s="204"/>
      <c r="I48" s="200"/>
      <c r="J48" s="200"/>
      <c r="K48" s="181">
        <f t="shared" si="0"/>
        <v>0</v>
      </c>
    </row>
    <row r="49" spans="1:11" s="19" customFormat="1" ht="15.75" customHeight="1" x14ac:dyDescent="0.2">
      <c r="A49" s="38"/>
      <c r="B49" s="39"/>
      <c r="C49" s="39"/>
      <c r="D49" s="39"/>
      <c r="E49" s="39"/>
      <c r="F49" s="65" t="s">
        <v>42</v>
      </c>
      <c r="G49" s="35"/>
      <c r="H49" s="206">
        <f>+H48+H46+H44+H42+H39+H36+H40+H33+H31+H32+H29+H26+H25+H23+H22+H19+H14+H17+H12+H10+H9+H38+H37+H13</f>
        <v>7319094</v>
      </c>
      <c r="I49" s="206">
        <f t="shared" ref="I49:K49" si="2">+I48+I46+I44+I42+I39+I36+I40+I33+I31+I32+I29+I26+I25+I23+I22+I19+I14+I17+I12+I10+I9+I38+I37+I13</f>
        <v>6780</v>
      </c>
      <c r="J49" s="206">
        <f t="shared" si="2"/>
        <v>0</v>
      </c>
      <c r="K49" s="276">
        <f t="shared" si="2"/>
        <v>7325874</v>
      </c>
    </row>
    <row r="50" spans="1:11" s="19" customFormat="1" ht="15.75" customHeight="1" thickBot="1" x14ac:dyDescent="0.25">
      <c r="A50" s="38"/>
      <c r="B50" s="39"/>
      <c r="C50" s="39"/>
      <c r="D50" s="39"/>
      <c r="E50" s="39"/>
      <c r="F50" s="65"/>
      <c r="G50" s="35"/>
      <c r="H50" s="16"/>
      <c r="I50" s="16"/>
      <c r="J50" s="16"/>
      <c r="K50" s="13">
        <f t="shared" ref="K50" si="3">+H50+I50-J50</f>
        <v>0</v>
      </c>
    </row>
    <row r="51" spans="1:11" s="19" customFormat="1" ht="15.75" customHeight="1" thickTop="1" x14ac:dyDescent="0.2">
      <c r="A51" s="52"/>
      <c r="B51" s="52"/>
      <c r="C51" s="52"/>
      <c r="D51" s="53"/>
      <c r="E51" s="53"/>
      <c r="F51" s="54"/>
      <c r="G51" s="55"/>
      <c r="H51" s="56"/>
      <c r="I51" s="56"/>
      <c r="J51" s="56"/>
      <c r="K51" s="56"/>
    </row>
    <row r="52" spans="1:11" ht="15.75" customHeight="1" thickBot="1" x14ac:dyDescent="0.25">
      <c r="A52" s="17"/>
      <c r="B52" s="17"/>
      <c r="C52" s="17"/>
      <c r="D52" s="18"/>
      <c r="E52" s="18"/>
      <c r="F52" s="19"/>
      <c r="G52" s="17"/>
      <c r="H52" s="19"/>
      <c r="I52" s="19"/>
      <c r="J52" s="19"/>
      <c r="K52" s="20" t="s">
        <v>36</v>
      </c>
    </row>
    <row r="53" spans="1:11" ht="15.75" customHeight="1" thickTop="1" thickBot="1" x14ac:dyDescent="0.25">
      <c r="A53" s="286" t="s">
        <v>107</v>
      </c>
      <c r="B53" s="289" t="s">
        <v>108</v>
      </c>
      <c r="C53" s="289" t="s">
        <v>109</v>
      </c>
      <c r="D53" s="289" t="s">
        <v>143</v>
      </c>
      <c r="E53" s="289" t="s">
        <v>187</v>
      </c>
      <c r="F53" s="21"/>
      <c r="G53" s="21" t="s">
        <v>29</v>
      </c>
      <c r="H53" s="22" t="s">
        <v>64</v>
      </c>
      <c r="I53" s="23"/>
      <c r="J53" s="23"/>
      <c r="K53" s="24"/>
    </row>
    <row r="54" spans="1:11" ht="15.75" customHeight="1" thickTop="1" x14ac:dyDescent="0.2">
      <c r="A54" s="287"/>
      <c r="B54" s="290"/>
      <c r="C54" s="290"/>
      <c r="D54" s="290"/>
      <c r="E54" s="290"/>
      <c r="F54" s="26" t="s">
        <v>30</v>
      </c>
      <c r="G54" s="26" t="s">
        <v>31</v>
      </c>
      <c r="H54" s="184">
        <f>+H3</f>
        <v>13</v>
      </c>
      <c r="I54" s="205"/>
      <c r="J54" s="205"/>
      <c r="K54" s="29" t="s">
        <v>195</v>
      </c>
    </row>
    <row r="55" spans="1:11" ht="15.75" customHeight="1" x14ac:dyDescent="0.2">
      <c r="A55" s="288"/>
      <c r="B55" s="291"/>
      <c r="C55" s="291"/>
      <c r="D55" s="291"/>
      <c r="E55" s="291"/>
      <c r="F55" s="30" t="s">
        <v>279</v>
      </c>
      <c r="G55" s="31" t="s">
        <v>32</v>
      </c>
      <c r="H55" s="185" t="str">
        <f>+H4</f>
        <v>SUPLEMENTAR</v>
      </c>
      <c r="I55" s="185" t="s">
        <v>196</v>
      </c>
      <c r="J55" s="185" t="s">
        <v>197</v>
      </c>
      <c r="K55" s="33" t="s">
        <v>198</v>
      </c>
    </row>
    <row r="56" spans="1:11" ht="15.75" customHeight="1" x14ac:dyDescent="0.2">
      <c r="A56" s="34"/>
      <c r="B56" s="35"/>
      <c r="C56" s="35"/>
      <c r="D56" s="36"/>
      <c r="E56" s="36"/>
      <c r="F56" s="37"/>
      <c r="G56" s="35"/>
      <c r="H56" s="16"/>
      <c r="I56" s="16"/>
      <c r="J56" s="16"/>
      <c r="K56" s="12"/>
    </row>
    <row r="57" spans="1:11" ht="15.75" customHeight="1" x14ac:dyDescent="0.2">
      <c r="A57" s="38"/>
      <c r="B57" s="39"/>
      <c r="C57" s="39"/>
      <c r="D57" s="36"/>
      <c r="E57" s="36"/>
      <c r="F57" s="69" t="s">
        <v>236</v>
      </c>
      <c r="G57" s="35"/>
      <c r="H57" s="16">
        <f>+H49</f>
        <v>7319094</v>
      </c>
      <c r="I57" s="16">
        <f>+I49</f>
        <v>6780</v>
      </c>
      <c r="J57" s="16">
        <f t="shared" ref="J57:K57" si="4">+J49</f>
        <v>0</v>
      </c>
      <c r="K57" s="12">
        <f t="shared" si="4"/>
        <v>7325874</v>
      </c>
    </row>
    <row r="58" spans="1:11" ht="15.75" customHeight="1" x14ac:dyDescent="0.2">
      <c r="A58" s="178">
        <v>7</v>
      </c>
      <c r="B58" s="179" t="s">
        <v>63</v>
      </c>
      <c r="C58" s="179" t="s">
        <v>63</v>
      </c>
      <c r="D58" s="36"/>
      <c r="E58" s="36"/>
      <c r="F58" s="43" t="s">
        <v>129</v>
      </c>
      <c r="G58" s="35"/>
      <c r="H58" s="201"/>
      <c r="I58" s="16"/>
      <c r="J58" s="16"/>
      <c r="K58" s="12"/>
    </row>
    <row r="59" spans="1:11" ht="15.75" customHeight="1" x14ac:dyDescent="0.2">
      <c r="A59" s="178">
        <v>7</v>
      </c>
      <c r="B59" s="179">
        <v>1</v>
      </c>
      <c r="C59" s="179" t="s">
        <v>63</v>
      </c>
      <c r="D59" s="36"/>
      <c r="E59" s="36"/>
      <c r="F59" s="43" t="s">
        <v>130</v>
      </c>
      <c r="G59" s="35"/>
      <c r="H59" s="201"/>
      <c r="I59" s="16"/>
      <c r="J59" s="16"/>
      <c r="K59" s="12"/>
    </row>
    <row r="60" spans="1:11" ht="15.75" customHeight="1" x14ac:dyDescent="0.2">
      <c r="A60" s="38">
        <v>7</v>
      </c>
      <c r="B60" s="39">
        <v>1</v>
      </c>
      <c r="C60" s="39">
        <v>2</v>
      </c>
      <c r="D60" s="36"/>
      <c r="E60" s="36">
        <v>500</v>
      </c>
      <c r="F60" s="45" t="s">
        <v>79</v>
      </c>
      <c r="G60" s="202"/>
      <c r="H60" s="3"/>
      <c r="I60" s="2"/>
      <c r="J60" s="2"/>
      <c r="K60" s="13">
        <f t="shared" ref="K60:K90" si="5">+H60+I60-J60</f>
        <v>0</v>
      </c>
    </row>
    <row r="61" spans="1:11" ht="15.75" customHeight="1" x14ac:dyDescent="0.2">
      <c r="A61" s="38">
        <v>7</v>
      </c>
      <c r="B61" s="39">
        <v>1</v>
      </c>
      <c r="C61" s="39">
        <v>3</v>
      </c>
      <c r="D61" s="36"/>
      <c r="E61" s="36">
        <v>500</v>
      </c>
      <c r="F61" s="45" t="s">
        <v>131</v>
      </c>
      <c r="G61" s="1"/>
      <c r="H61" s="3">
        <v>5000</v>
      </c>
      <c r="I61" s="2"/>
      <c r="J61" s="2"/>
      <c r="K61" s="13">
        <f t="shared" si="5"/>
        <v>5000</v>
      </c>
    </row>
    <row r="62" spans="1:11" ht="15.75" customHeight="1" x14ac:dyDescent="0.2">
      <c r="A62" s="38">
        <v>7</v>
      </c>
      <c r="B62" s="39">
        <v>1</v>
      </c>
      <c r="C62" s="39">
        <v>7</v>
      </c>
      <c r="D62" s="36"/>
      <c r="E62" s="36"/>
      <c r="F62" s="51" t="s">
        <v>132</v>
      </c>
      <c r="G62" s="35"/>
      <c r="H62" s="3"/>
      <c r="I62" s="16"/>
      <c r="J62" s="16"/>
      <c r="K62" s="13"/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1</v>
      </c>
      <c r="E63" s="39">
        <v>500</v>
      </c>
      <c r="F63" s="45" t="s">
        <v>118</v>
      </c>
      <c r="G63" s="1"/>
      <c r="H63" s="3">
        <v>30000</v>
      </c>
      <c r="I63" s="2"/>
      <c r="J63" s="2"/>
      <c r="K63" s="13">
        <f t="shared" si="5"/>
        <v>30000</v>
      </c>
    </row>
    <row r="64" spans="1:11" ht="15.75" customHeight="1" x14ac:dyDescent="0.2">
      <c r="A64" s="38">
        <v>7</v>
      </c>
      <c r="B64" s="39">
        <v>1</v>
      </c>
      <c r="C64" s="39">
        <v>7</v>
      </c>
      <c r="D64" s="39">
        <v>2</v>
      </c>
      <c r="E64" s="39">
        <v>500</v>
      </c>
      <c r="F64" s="45" t="s">
        <v>120</v>
      </c>
      <c r="G64" s="1"/>
      <c r="H64" s="3">
        <v>50000</v>
      </c>
      <c r="I64" s="2"/>
      <c r="J64" s="2"/>
      <c r="K64" s="13">
        <f t="shared" si="5"/>
        <v>50000</v>
      </c>
    </row>
    <row r="65" spans="1:11" ht="15.75" customHeight="1" x14ac:dyDescent="0.2">
      <c r="A65" s="38">
        <v>7</v>
      </c>
      <c r="B65" s="39">
        <v>1</v>
      </c>
      <c r="C65" s="39">
        <v>8</v>
      </c>
      <c r="D65" s="36"/>
      <c r="E65" s="36"/>
      <c r="F65" s="37" t="s">
        <v>133</v>
      </c>
      <c r="G65" s="36"/>
      <c r="H65" s="3"/>
      <c r="I65" s="46"/>
      <c r="J65" s="46"/>
      <c r="K65" s="13"/>
    </row>
    <row r="66" spans="1:11" ht="15.75" customHeight="1" x14ac:dyDescent="0.2">
      <c r="A66" s="38">
        <v>7</v>
      </c>
      <c r="B66" s="39">
        <v>1</v>
      </c>
      <c r="C66" s="39">
        <v>8</v>
      </c>
      <c r="D66" s="39">
        <v>1</v>
      </c>
      <c r="E66" s="39">
        <v>500</v>
      </c>
      <c r="F66" s="45" t="s">
        <v>123</v>
      </c>
      <c r="G66" s="4"/>
      <c r="H66" s="3">
        <v>2000</v>
      </c>
      <c r="I66" s="3"/>
      <c r="J66" s="3"/>
      <c r="K66" s="13">
        <f t="shared" si="5"/>
        <v>2000</v>
      </c>
    </row>
    <row r="67" spans="1:11" ht="15.75" customHeight="1" x14ac:dyDescent="0.2">
      <c r="A67" s="38">
        <v>7</v>
      </c>
      <c r="B67" s="39">
        <v>1</v>
      </c>
      <c r="C67" s="39">
        <v>10</v>
      </c>
      <c r="D67" s="36"/>
      <c r="E67" s="36">
        <v>500</v>
      </c>
      <c r="F67" s="45" t="s">
        <v>237</v>
      </c>
      <c r="G67" s="4"/>
      <c r="H67" s="2"/>
      <c r="I67" s="3"/>
      <c r="J67" s="3"/>
      <c r="K67" s="13">
        <f t="shared" si="5"/>
        <v>0</v>
      </c>
    </row>
    <row r="68" spans="1:11" ht="15.75" customHeight="1" x14ac:dyDescent="0.2">
      <c r="A68" s="38">
        <v>7</v>
      </c>
      <c r="B68" s="39">
        <v>1</v>
      </c>
      <c r="C68" s="39">
        <v>11</v>
      </c>
      <c r="D68" s="36"/>
      <c r="E68" s="36"/>
      <c r="F68" s="37" t="s">
        <v>144</v>
      </c>
      <c r="G68" s="36"/>
      <c r="H68" s="2"/>
      <c r="I68" s="46"/>
      <c r="J68" s="46"/>
      <c r="K68" s="13"/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1</v>
      </c>
      <c r="E69" s="39">
        <v>500</v>
      </c>
      <c r="F69" s="45" t="s">
        <v>118</v>
      </c>
      <c r="G69" s="4"/>
      <c r="H69" s="2"/>
      <c r="I69" s="2"/>
      <c r="J69" s="2"/>
      <c r="K69" s="13">
        <f t="shared" si="5"/>
        <v>0</v>
      </c>
    </row>
    <row r="70" spans="1:11" ht="15.75" customHeight="1" x14ac:dyDescent="0.2">
      <c r="A70" s="38">
        <v>7</v>
      </c>
      <c r="B70" s="39">
        <v>1</v>
      </c>
      <c r="C70" s="39">
        <v>11</v>
      </c>
      <c r="D70" s="39">
        <v>2</v>
      </c>
      <c r="E70" s="39">
        <v>500</v>
      </c>
      <c r="F70" s="45" t="s">
        <v>120</v>
      </c>
      <c r="G70" s="4"/>
      <c r="H70" s="2"/>
      <c r="I70" s="3"/>
      <c r="J70" s="3"/>
      <c r="K70" s="13">
        <f t="shared" si="5"/>
        <v>0</v>
      </c>
    </row>
    <row r="71" spans="1:11" ht="15.75" customHeight="1" x14ac:dyDescent="0.2">
      <c r="A71" s="38">
        <v>7</v>
      </c>
      <c r="B71" s="39">
        <v>1</v>
      </c>
      <c r="C71" s="39">
        <v>99</v>
      </c>
      <c r="D71" s="39"/>
      <c r="E71" s="39">
        <v>500</v>
      </c>
      <c r="F71" s="45" t="s">
        <v>122</v>
      </c>
      <c r="G71" s="4"/>
      <c r="H71" s="2"/>
      <c r="I71" s="3"/>
      <c r="J71" s="3"/>
      <c r="K71" s="13">
        <f t="shared" si="5"/>
        <v>0</v>
      </c>
    </row>
    <row r="72" spans="1:11" ht="15.75" customHeight="1" x14ac:dyDescent="0.2">
      <c r="A72" s="178">
        <v>7</v>
      </c>
      <c r="B72" s="179">
        <v>2</v>
      </c>
      <c r="C72" s="179" t="s">
        <v>63</v>
      </c>
      <c r="D72" s="36"/>
      <c r="E72" s="36"/>
      <c r="F72" s="43" t="s">
        <v>134</v>
      </c>
      <c r="G72" s="36"/>
      <c r="H72" s="6"/>
      <c r="I72" s="46"/>
      <c r="J72" s="46"/>
      <c r="K72" s="13"/>
    </row>
    <row r="73" spans="1:11" ht="15.75" customHeight="1" x14ac:dyDescent="0.2">
      <c r="A73" s="38">
        <v>7</v>
      </c>
      <c r="B73" s="39">
        <v>2</v>
      </c>
      <c r="C73" s="39">
        <v>1</v>
      </c>
      <c r="D73" s="36"/>
      <c r="E73" s="36">
        <v>500</v>
      </c>
      <c r="F73" s="45" t="s">
        <v>135</v>
      </c>
      <c r="G73" s="4"/>
      <c r="H73" s="3">
        <v>37000</v>
      </c>
      <c r="I73" s="3"/>
      <c r="J73" s="3"/>
      <c r="K73" s="13">
        <f t="shared" si="5"/>
        <v>37000</v>
      </c>
    </row>
    <row r="74" spans="1:11" ht="15.75" customHeight="1" x14ac:dyDescent="0.2">
      <c r="A74" s="38">
        <v>7</v>
      </c>
      <c r="B74" s="39">
        <v>2</v>
      </c>
      <c r="C74" s="39">
        <v>99</v>
      </c>
      <c r="D74" s="36"/>
      <c r="E74" s="36">
        <v>500</v>
      </c>
      <c r="F74" s="45" t="s">
        <v>122</v>
      </c>
      <c r="G74" s="4"/>
      <c r="H74" s="2">
        <v>3792</v>
      </c>
      <c r="I74" s="3"/>
      <c r="J74" s="3"/>
      <c r="K74" s="13">
        <f t="shared" si="5"/>
        <v>3792</v>
      </c>
    </row>
    <row r="75" spans="1:11" ht="15.75" customHeight="1" x14ac:dyDescent="0.2">
      <c r="A75" s="178">
        <v>8</v>
      </c>
      <c r="B75" s="179" t="s">
        <v>63</v>
      </c>
      <c r="C75" s="179" t="s">
        <v>63</v>
      </c>
      <c r="D75" s="36"/>
      <c r="E75" s="36"/>
      <c r="F75" s="43" t="s">
        <v>149</v>
      </c>
      <c r="G75" s="36"/>
      <c r="H75" s="3"/>
      <c r="I75" s="46"/>
      <c r="J75" s="46"/>
      <c r="K75" s="13"/>
    </row>
    <row r="76" spans="1:11" ht="15.75" customHeight="1" x14ac:dyDescent="0.2">
      <c r="A76" s="178">
        <v>8</v>
      </c>
      <c r="B76" s="179">
        <v>1</v>
      </c>
      <c r="C76" s="179" t="s">
        <v>63</v>
      </c>
      <c r="D76" s="36"/>
      <c r="E76" s="36"/>
      <c r="F76" s="43" t="s">
        <v>150</v>
      </c>
      <c r="G76" s="36"/>
      <c r="H76" s="3"/>
      <c r="I76" s="46"/>
      <c r="J76" s="46"/>
      <c r="K76" s="13"/>
    </row>
    <row r="77" spans="1:11" ht="15.75" customHeight="1" x14ac:dyDescent="0.2">
      <c r="A77" s="38">
        <v>8</v>
      </c>
      <c r="B77" s="39">
        <v>1</v>
      </c>
      <c r="C77" s="39">
        <v>99</v>
      </c>
      <c r="D77" s="39"/>
      <c r="E77" s="39">
        <v>500</v>
      </c>
      <c r="F77" s="45" t="s">
        <v>94</v>
      </c>
      <c r="G77" s="4"/>
      <c r="H77" s="2">
        <v>17000</v>
      </c>
      <c r="I77" s="3"/>
      <c r="J77" s="3"/>
      <c r="K77" s="13">
        <f t="shared" si="5"/>
        <v>17000</v>
      </c>
    </row>
    <row r="78" spans="1:11" ht="15.75" customHeight="1" x14ac:dyDescent="0.2">
      <c r="A78" s="38"/>
      <c r="B78" s="39"/>
      <c r="C78" s="39"/>
      <c r="D78" s="36"/>
      <c r="E78" s="36"/>
      <c r="F78" s="45"/>
      <c r="G78" s="35"/>
      <c r="H78" s="2"/>
      <c r="I78" s="16"/>
      <c r="J78" s="16"/>
      <c r="K78" s="13"/>
    </row>
    <row r="79" spans="1:11" ht="15.75" customHeight="1" x14ac:dyDescent="0.2">
      <c r="A79" s="38"/>
      <c r="B79" s="39"/>
      <c r="C79" s="39"/>
      <c r="D79" s="36"/>
      <c r="E79" s="36"/>
      <c r="F79" s="40" t="s">
        <v>35</v>
      </c>
      <c r="G79" s="36"/>
      <c r="H79" s="201"/>
      <c r="I79" s="46"/>
      <c r="J79" s="46"/>
      <c r="K79" s="13"/>
    </row>
    <row r="80" spans="1:11" ht="15.75" customHeight="1" x14ac:dyDescent="0.2">
      <c r="A80" s="178">
        <v>10</v>
      </c>
      <c r="B80" s="179" t="s">
        <v>63</v>
      </c>
      <c r="C80" s="179" t="s">
        <v>63</v>
      </c>
      <c r="D80" s="36"/>
      <c r="E80" s="36"/>
      <c r="F80" s="43" t="s">
        <v>137</v>
      </c>
      <c r="G80" s="36"/>
      <c r="H80" s="201"/>
      <c r="I80" s="46"/>
      <c r="J80" s="46"/>
      <c r="K80" s="13"/>
    </row>
    <row r="81" spans="1:11" ht="15.75" customHeight="1" x14ac:dyDescent="0.2">
      <c r="A81" s="178">
        <v>10</v>
      </c>
      <c r="B81" s="180">
        <v>4</v>
      </c>
      <c r="C81" s="179" t="s">
        <v>63</v>
      </c>
      <c r="D81" s="36"/>
      <c r="E81" s="36"/>
      <c r="F81" s="43" t="s">
        <v>136</v>
      </c>
      <c r="G81" s="36"/>
      <c r="H81" s="201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6"/>
      <c r="E82" s="36"/>
      <c r="F82" s="51" t="s">
        <v>128</v>
      </c>
      <c r="G82" s="36"/>
      <c r="H82" s="201"/>
      <c r="I82" s="46"/>
      <c r="J82" s="46"/>
      <c r="K82" s="13"/>
    </row>
    <row r="83" spans="1:11" ht="15.75" customHeight="1" x14ac:dyDescent="0.2">
      <c r="A83" s="38">
        <v>10</v>
      </c>
      <c r="B83" s="39">
        <v>4</v>
      </c>
      <c r="C83" s="39">
        <v>1</v>
      </c>
      <c r="D83" s="39">
        <v>1</v>
      </c>
      <c r="E83" s="39">
        <v>311</v>
      </c>
      <c r="F83" s="45" t="s">
        <v>34</v>
      </c>
      <c r="G83" s="4">
        <v>2</v>
      </c>
      <c r="H83" s="201">
        <v>380233</v>
      </c>
      <c r="I83" s="3">
        <v>1948</v>
      </c>
      <c r="J83" s="3"/>
      <c r="K83" s="13">
        <f t="shared" si="5"/>
        <v>382181</v>
      </c>
    </row>
    <row r="84" spans="1:11" ht="15.75" customHeight="1" x14ac:dyDescent="0.2">
      <c r="A84" s="178">
        <v>10</v>
      </c>
      <c r="B84" s="180">
        <v>9</v>
      </c>
      <c r="C84" s="179" t="s">
        <v>63</v>
      </c>
      <c r="D84" s="36"/>
      <c r="E84" s="36"/>
      <c r="F84" s="43" t="s">
        <v>238</v>
      </c>
      <c r="G84" s="35"/>
      <c r="H84" s="201"/>
      <c r="I84" s="16"/>
      <c r="J84" s="16"/>
      <c r="K84" s="13"/>
    </row>
    <row r="85" spans="1:11" ht="15.75" customHeight="1" x14ac:dyDescent="0.2">
      <c r="A85" s="38">
        <v>10</v>
      </c>
      <c r="B85" s="39">
        <v>9</v>
      </c>
      <c r="C85" s="39">
        <v>1</v>
      </c>
      <c r="D85" s="39"/>
      <c r="E85" s="39">
        <v>311</v>
      </c>
      <c r="F85" s="47" t="s">
        <v>170</v>
      </c>
      <c r="G85" s="1"/>
      <c r="H85" s="201"/>
      <c r="I85" s="2"/>
      <c r="J85" s="2"/>
      <c r="K85" s="13">
        <f t="shared" si="5"/>
        <v>0</v>
      </c>
    </row>
    <row r="86" spans="1:11" ht="15.75" customHeight="1" x14ac:dyDescent="0.2">
      <c r="A86" s="38"/>
      <c r="B86" s="39"/>
      <c r="C86" s="39"/>
      <c r="D86" s="39"/>
      <c r="E86" s="39"/>
      <c r="F86" s="47"/>
      <c r="G86" s="35"/>
      <c r="H86" s="201"/>
      <c r="I86" s="16"/>
      <c r="J86" s="16"/>
      <c r="K86" s="13"/>
    </row>
    <row r="87" spans="1:11" ht="15.75" customHeight="1" x14ac:dyDescent="0.2">
      <c r="A87" s="41">
        <v>15</v>
      </c>
      <c r="B87" s="42" t="s">
        <v>63</v>
      </c>
      <c r="C87" s="42" t="s">
        <v>63</v>
      </c>
      <c r="D87" s="39"/>
      <c r="E87" s="39"/>
      <c r="F87" s="43" t="s">
        <v>204</v>
      </c>
      <c r="G87" s="35"/>
      <c r="H87" s="201"/>
      <c r="I87" s="16"/>
      <c r="J87" s="16"/>
      <c r="K87" s="13"/>
    </row>
    <row r="88" spans="1:11" ht="15.75" customHeight="1" x14ac:dyDescent="0.2">
      <c r="A88" s="41">
        <v>15</v>
      </c>
      <c r="B88" s="44">
        <v>1</v>
      </c>
      <c r="C88" s="42" t="s">
        <v>63</v>
      </c>
      <c r="D88" s="39"/>
      <c r="E88" s="39"/>
      <c r="F88" s="43" t="s">
        <v>13</v>
      </c>
      <c r="G88" s="35"/>
      <c r="H88" s="201"/>
      <c r="I88" s="16"/>
      <c r="J88" s="16"/>
      <c r="K88" s="13"/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311</v>
      </c>
      <c r="F89" s="45" t="s">
        <v>13</v>
      </c>
      <c r="G89" s="1"/>
      <c r="H89" s="201"/>
      <c r="I89" s="2"/>
      <c r="J89" s="2"/>
      <c r="K89" s="13">
        <f t="shared" si="5"/>
        <v>0</v>
      </c>
    </row>
    <row r="90" spans="1:11" ht="15.75" customHeight="1" x14ac:dyDescent="0.2">
      <c r="A90" s="38">
        <v>15</v>
      </c>
      <c r="B90" s="39">
        <v>1</v>
      </c>
      <c r="C90" s="39">
        <v>1</v>
      </c>
      <c r="D90" s="39"/>
      <c r="E90" s="39">
        <v>500</v>
      </c>
      <c r="F90" s="45" t="s">
        <v>13</v>
      </c>
      <c r="G90" s="1"/>
      <c r="H90" s="201"/>
      <c r="I90" s="2"/>
      <c r="J90" s="2"/>
      <c r="K90" s="13">
        <f t="shared" si="5"/>
        <v>0</v>
      </c>
    </row>
    <row r="91" spans="1:11" ht="15.75" customHeight="1" x14ac:dyDescent="0.2">
      <c r="A91" s="38"/>
      <c r="B91" s="39"/>
      <c r="C91" s="39"/>
      <c r="D91" s="39"/>
      <c r="E91" s="39"/>
      <c r="F91" s="47"/>
      <c r="G91" s="35"/>
      <c r="H91" s="201"/>
      <c r="I91" s="16"/>
      <c r="J91" s="16"/>
      <c r="K91" s="13"/>
    </row>
    <row r="92" spans="1:11" ht="15.75" customHeight="1" x14ac:dyDescent="0.2">
      <c r="A92" s="41">
        <v>16</v>
      </c>
      <c r="B92" s="42" t="s">
        <v>63</v>
      </c>
      <c r="C92" s="42" t="s">
        <v>63</v>
      </c>
      <c r="D92" s="39"/>
      <c r="E92" s="39"/>
      <c r="F92" s="43" t="s">
        <v>292</v>
      </c>
      <c r="G92" s="35"/>
      <c r="H92" s="201"/>
      <c r="I92" s="16"/>
      <c r="J92" s="16"/>
      <c r="K92" s="13"/>
    </row>
    <row r="93" spans="1:11" ht="15.75" customHeight="1" x14ac:dyDescent="0.2">
      <c r="A93" s="41">
        <v>16</v>
      </c>
      <c r="B93" s="44">
        <v>1</v>
      </c>
      <c r="C93" s="42" t="s">
        <v>63</v>
      </c>
      <c r="D93" s="39"/>
      <c r="E93" s="39"/>
      <c r="F93" s="43" t="s">
        <v>293</v>
      </c>
      <c r="G93" s="35"/>
      <c r="H93" s="201"/>
      <c r="I93" s="16"/>
      <c r="J93" s="16"/>
      <c r="K93" s="13"/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311</v>
      </c>
      <c r="F94" s="45" t="s">
        <v>294</v>
      </c>
      <c r="G94" s="1"/>
      <c r="H94" s="201">
        <v>50846</v>
      </c>
      <c r="I94" s="2"/>
      <c r="J94" s="2"/>
      <c r="K94" s="13">
        <f t="shared" ref="K94:K95" si="6">+H94+I94-J94</f>
        <v>50846</v>
      </c>
    </row>
    <row r="95" spans="1:11" ht="15.75" customHeight="1" x14ac:dyDescent="0.2">
      <c r="A95" s="38">
        <v>16</v>
      </c>
      <c r="B95" s="39">
        <v>1</v>
      </c>
      <c r="C95" s="39">
        <v>1</v>
      </c>
      <c r="D95" s="39"/>
      <c r="E95" s="39">
        <v>500</v>
      </c>
      <c r="F95" s="45" t="s">
        <v>294</v>
      </c>
      <c r="G95" s="1"/>
      <c r="H95" s="201">
        <v>9922</v>
      </c>
      <c r="I95" s="2"/>
      <c r="J95" s="2"/>
      <c r="K95" s="13">
        <f t="shared" si="6"/>
        <v>9922</v>
      </c>
    </row>
    <row r="96" spans="1:11" ht="15.75" customHeight="1" x14ac:dyDescent="0.2">
      <c r="A96" s="38"/>
      <c r="B96" s="39"/>
      <c r="C96" s="39"/>
      <c r="D96" s="39"/>
      <c r="E96" s="39"/>
      <c r="F96" s="45"/>
      <c r="G96" s="35"/>
      <c r="H96" s="251"/>
      <c r="I96" s="250"/>
      <c r="J96" s="250"/>
      <c r="K96" s="181"/>
    </row>
    <row r="97" spans="1:11" ht="15.75" customHeight="1" thickBot="1" x14ac:dyDescent="0.25">
      <c r="A97" s="66"/>
      <c r="B97" s="67"/>
      <c r="C97" s="67"/>
      <c r="D97" s="67"/>
      <c r="E97" s="67"/>
      <c r="F97" s="182"/>
      <c r="G97" s="198"/>
      <c r="H97" s="249">
        <f>+H95+H94+H90+H89+H85+H83+H77+H74+H73+H71+H70+H69+H67+H64+H66+H63+H61+H60+H57</f>
        <v>7904887</v>
      </c>
      <c r="I97" s="199">
        <f t="shared" ref="I97:K97" si="7">+I95+I94+I90+I89+I85+I83+I77+I74+I73+I71+I70+I69+I67+I64+I66+I63+I61+I60+I57</f>
        <v>8728</v>
      </c>
      <c r="J97" s="14">
        <f t="shared" si="7"/>
        <v>0</v>
      </c>
      <c r="K97" s="183">
        <f t="shared" si="7"/>
        <v>7913615</v>
      </c>
    </row>
    <row r="98" spans="1:11" ht="15.75" customHeight="1" thickTop="1" x14ac:dyDescent="0.2"/>
  </sheetData>
  <sheetProtection algorithmName="SHA-512" hashValue="jfDXdafM/dP2y0XWD+5fdwp5oFovkbk6Ir6m9Bipd6lKeabJppdonyNYI34vvs75OacwxS+2NIvpp8zdFZoteQ==" saltValue="3STlchdfNiYH4HPFVpsgiA==" spinCount="100000" sheet="1" objects="1" scenarios="1"/>
  <mergeCells count="10">
    <mergeCell ref="A2:A4"/>
    <mergeCell ref="B2:B4"/>
    <mergeCell ref="C2:C4"/>
    <mergeCell ref="D2:D4"/>
    <mergeCell ref="E2:E4"/>
    <mergeCell ref="A53:A55"/>
    <mergeCell ref="B53:B55"/>
    <mergeCell ref="C53:C55"/>
    <mergeCell ref="D53:D55"/>
    <mergeCell ref="E53:E55"/>
  </mergeCells>
  <phoneticPr fontId="0" type="noConversion"/>
  <conditionalFormatting sqref="K9:K12 K14:K48">
    <cfRule type="cellIs" dxfId="10" priority="4" operator="lessThan">
      <formula>0</formula>
    </cfRule>
  </conditionalFormatting>
  <conditionalFormatting sqref="K60:K90 K97">
    <cfRule type="cellIs" dxfId="9" priority="3" operator="lessThan">
      <formula>0</formula>
    </cfRule>
  </conditionalFormatting>
  <conditionalFormatting sqref="K91:K96">
    <cfRule type="cellIs" dxfId="8" priority="2" operator="lessThan">
      <formula>0</formula>
    </cfRule>
  </conditionalFormatting>
  <conditionalFormatting sqref="K13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horizontalDpi="300" verticalDpi="300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tabSelected="1" zoomScale="85" zoomScaleNormal="85" workbookViewId="0">
      <pane xSplit="4" ySplit="4" topLeftCell="E29" activePane="bottomRight" state="frozen"/>
      <selection pane="topRight"/>
      <selection pane="bottomLeft"/>
      <selection pane="bottomRight" activeCell="I36" sqref="I36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93" t="s">
        <v>116</v>
      </c>
      <c r="B2" s="294"/>
      <c r="C2" s="294"/>
      <c r="D2" s="295"/>
      <c r="E2" s="289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6" t="s">
        <v>104</v>
      </c>
      <c r="B3" s="292" t="s">
        <v>105</v>
      </c>
      <c r="C3" s="292" t="s">
        <v>106</v>
      </c>
      <c r="D3" s="292" t="s">
        <v>142</v>
      </c>
      <c r="E3" s="290"/>
      <c r="F3" s="26" t="s">
        <v>37</v>
      </c>
      <c r="G3" s="26" t="s">
        <v>31</v>
      </c>
      <c r="H3" s="27">
        <f>+RECEITA!H3</f>
        <v>13</v>
      </c>
      <c r="I3" s="28"/>
      <c r="J3" s="28"/>
      <c r="K3" s="29" t="s">
        <v>195</v>
      </c>
    </row>
    <row r="4" spans="1:11" s="25" customFormat="1" ht="16.5" customHeight="1" x14ac:dyDescent="0.15">
      <c r="A4" s="288"/>
      <c r="B4" s="291"/>
      <c r="C4" s="291"/>
      <c r="D4" s="291"/>
      <c r="E4" s="291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2"/>
      <c r="H5" s="231"/>
      <c r="I5" s="222"/>
      <c r="J5" s="222"/>
      <c r="K5" s="223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3"/>
      <c r="H6" s="232"/>
      <c r="I6" s="224"/>
      <c r="J6" s="224"/>
      <c r="K6" s="225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3"/>
      <c r="H7" s="232"/>
      <c r="I7" s="224"/>
      <c r="J7" s="224"/>
      <c r="K7" s="225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3"/>
      <c r="H8" s="232"/>
      <c r="I8" s="224"/>
      <c r="J8" s="224"/>
      <c r="K8" s="225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240</v>
      </c>
      <c r="G9" s="235"/>
      <c r="H9" s="232"/>
      <c r="I9" s="232"/>
      <c r="J9" s="232"/>
      <c r="K9" s="225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240</v>
      </c>
      <c r="G10" s="235"/>
      <c r="H10" s="232"/>
      <c r="I10" s="232"/>
      <c r="J10" s="232"/>
      <c r="K10" s="225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241</v>
      </c>
      <c r="G11" s="235">
        <v>3</v>
      </c>
      <c r="H11" s="232">
        <v>3552237</v>
      </c>
      <c r="I11" s="232">
        <f>137694+1895</f>
        <v>139589</v>
      </c>
      <c r="J11" s="232"/>
      <c r="K11" s="225">
        <f t="shared" si="0"/>
        <v>3691826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241</v>
      </c>
      <c r="G12" s="235"/>
      <c r="H12" s="232"/>
      <c r="I12" s="232"/>
      <c r="J12" s="232"/>
      <c r="K12" s="225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242</v>
      </c>
      <c r="G13" s="235">
        <v>4</v>
      </c>
      <c r="H13" s="232">
        <v>51600</v>
      </c>
      <c r="I13" s="232"/>
      <c r="J13" s="232">
        <v>19867</v>
      </c>
      <c r="K13" s="225">
        <f t="shared" si="0"/>
        <v>31733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242</v>
      </c>
      <c r="G14" s="235"/>
      <c r="H14" s="232"/>
      <c r="I14" s="232"/>
      <c r="J14" s="232"/>
      <c r="K14" s="225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243</v>
      </c>
      <c r="G15" s="235"/>
      <c r="H15" s="232"/>
      <c r="I15" s="232"/>
      <c r="J15" s="232"/>
      <c r="K15" s="225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243</v>
      </c>
      <c r="G16" s="235"/>
      <c r="H16" s="232"/>
      <c r="I16" s="232"/>
      <c r="J16" s="232"/>
      <c r="K16" s="225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244</v>
      </c>
      <c r="G17" s="235">
        <v>5</v>
      </c>
      <c r="H17" s="232">
        <v>652997</v>
      </c>
      <c r="I17" s="232"/>
      <c r="J17" s="232">
        <v>82413</v>
      </c>
      <c r="K17" s="225">
        <f t="shared" si="0"/>
        <v>570584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244</v>
      </c>
      <c r="G18" s="235"/>
      <c r="H18" s="232"/>
      <c r="I18" s="232"/>
      <c r="J18" s="232"/>
      <c r="K18" s="225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35"/>
      <c r="H19" s="232">
        <v>992</v>
      </c>
      <c r="I19" s="232"/>
      <c r="J19" s="232"/>
      <c r="K19" s="225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35"/>
      <c r="H20" s="232"/>
      <c r="I20" s="232"/>
      <c r="J20" s="232"/>
      <c r="K20" s="225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245</v>
      </c>
      <c r="G21" s="235">
        <v>6</v>
      </c>
      <c r="H21" s="232">
        <v>21789</v>
      </c>
      <c r="I21" s="232"/>
      <c r="J21" s="232">
        <v>7000</v>
      </c>
      <c r="K21" s="225">
        <f t="shared" si="0"/>
        <v>14789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245</v>
      </c>
      <c r="G22" s="235"/>
      <c r="H22" s="232"/>
      <c r="I22" s="232"/>
      <c r="J22" s="232"/>
      <c r="K22" s="225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246</v>
      </c>
      <c r="G23" s="235"/>
      <c r="H23" s="232"/>
      <c r="I23" s="232"/>
      <c r="J23" s="232"/>
      <c r="K23" s="225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246</v>
      </c>
      <c r="G24" s="235"/>
      <c r="H24" s="232"/>
      <c r="I24" s="232"/>
      <c r="J24" s="232"/>
      <c r="K24" s="225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247</v>
      </c>
      <c r="G25" s="235">
        <v>7</v>
      </c>
      <c r="H25" s="232">
        <v>58000</v>
      </c>
      <c r="I25" s="232">
        <v>4269</v>
      </c>
      <c r="J25" s="232"/>
      <c r="K25" s="225">
        <f t="shared" si="0"/>
        <v>62269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247</v>
      </c>
      <c r="G26" s="235"/>
      <c r="H26" s="232"/>
      <c r="I26" s="232"/>
      <c r="J26" s="232"/>
      <c r="K26" s="225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248</v>
      </c>
      <c r="G27" s="235"/>
      <c r="H27" s="232"/>
      <c r="I27" s="232"/>
      <c r="J27" s="232"/>
      <c r="K27" s="225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248</v>
      </c>
      <c r="G28" s="235"/>
      <c r="H28" s="232"/>
      <c r="I28" s="232"/>
      <c r="J28" s="232"/>
      <c r="K28" s="225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35"/>
      <c r="H29" s="232">
        <v>218630</v>
      </c>
      <c r="I29" s="232"/>
      <c r="J29" s="232"/>
      <c r="K29" s="225">
        <f t="shared" si="0"/>
        <v>218630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35"/>
      <c r="H30" s="232"/>
      <c r="I30" s="232"/>
      <c r="J30" s="232"/>
      <c r="K30" s="225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249</v>
      </c>
      <c r="G31" s="235">
        <v>8</v>
      </c>
      <c r="H31" s="232">
        <v>790994</v>
      </c>
      <c r="I31" s="232"/>
      <c r="J31" s="232">
        <v>4000</v>
      </c>
      <c r="K31" s="225">
        <f t="shared" si="0"/>
        <v>786994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249</v>
      </c>
      <c r="G32" s="235"/>
      <c r="H32" s="232"/>
      <c r="I32" s="232"/>
      <c r="J32" s="232"/>
      <c r="K32" s="225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250</v>
      </c>
      <c r="G33" s="235">
        <v>9</v>
      </c>
      <c r="H33" s="232">
        <v>331472</v>
      </c>
      <c r="I33" s="232"/>
      <c r="J33" s="232">
        <v>19000</v>
      </c>
      <c r="K33" s="225">
        <f t="shared" si="0"/>
        <v>312472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250</v>
      </c>
      <c r="G34" s="235"/>
      <c r="H34" s="232"/>
      <c r="I34" s="232"/>
      <c r="J34" s="232"/>
      <c r="K34" s="225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3"/>
      <c r="H35" s="232"/>
      <c r="I35" s="224"/>
      <c r="J35" s="224"/>
      <c r="K35" s="225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35">
        <v>10</v>
      </c>
      <c r="H36" s="232">
        <v>5353</v>
      </c>
      <c r="I36" s="232">
        <v>150</v>
      </c>
      <c r="J36" s="232"/>
      <c r="K36" s="225">
        <f t="shared" si="0"/>
        <v>5503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35"/>
      <c r="H37" s="232"/>
      <c r="I37" s="232"/>
      <c r="J37" s="232"/>
      <c r="K37" s="225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3"/>
      <c r="H38" s="232"/>
      <c r="I38" s="224"/>
      <c r="J38" s="224"/>
      <c r="K38" s="225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35"/>
      <c r="H39" s="232"/>
      <c r="I39" s="232"/>
      <c r="J39" s="232"/>
      <c r="K39" s="225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35"/>
      <c r="H40" s="232"/>
      <c r="I40" s="232"/>
      <c r="J40" s="232"/>
      <c r="K40" s="225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35">
        <v>11</v>
      </c>
      <c r="H41" s="232">
        <v>3000</v>
      </c>
      <c r="I41" s="232"/>
      <c r="J41" s="232">
        <f>1785-85</f>
        <v>1700</v>
      </c>
      <c r="K41" s="225">
        <f t="shared" si="0"/>
        <v>1300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35"/>
      <c r="H42" s="232"/>
      <c r="I42" s="232"/>
      <c r="J42" s="232"/>
      <c r="K42" s="225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251</v>
      </c>
      <c r="G43" s="235">
        <v>12</v>
      </c>
      <c r="H43" s="232">
        <v>2100</v>
      </c>
      <c r="I43" s="232"/>
      <c r="J43" s="232">
        <v>192</v>
      </c>
      <c r="K43" s="225">
        <f t="shared" si="0"/>
        <v>1908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251</v>
      </c>
      <c r="G44" s="235"/>
      <c r="H44" s="232"/>
      <c r="I44" s="232"/>
      <c r="J44" s="232"/>
      <c r="K44" s="225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35"/>
      <c r="H45" s="232"/>
      <c r="I45" s="232"/>
      <c r="J45" s="232"/>
      <c r="K45" s="225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36"/>
      <c r="H46" s="233">
        <v>1280</v>
      </c>
      <c r="I46" s="233"/>
      <c r="J46" s="233"/>
      <c r="K46" s="226">
        <f t="shared" si="0"/>
        <v>1280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3"/>
      <c r="H47" s="224">
        <f>+H46+H45+H44+H43+H42+H41+H40+H39+H37+H36+H34+H33+H32+H31+H30+H29+H28+H27+H26+H25+H24+H23+H22+H21+H20+H19+H18+H17+H16+H15+H14+H13+H12+H11+H10+H9</f>
        <v>5690444</v>
      </c>
      <c r="I47" s="224">
        <f t="shared" ref="I47:K47" si="1">+I46+I45+I44+I43+I42+I41+I40+I39+I37+I36+I34+I33+I32+I31+I30+I29+I28+I27+I26+I25+I24+I23+I22+I21+I20+I19+I18+I17+I16+I15+I14+I13+I12+I11+I10+I9</f>
        <v>144008</v>
      </c>
      <c r="J47" s="224">
        <f t="shared" si="1"/>
        <v>134172</v>
      </c>
      <c r="K47" s="225">
        <f t="shared" si="1"/>
        <v>5700280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4"/>
      <c r="H48" s="227"/>
      <c r="I48" s="227"/>
      <c r="J48" s="227"/>
      <c r="K48" s="228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273</v>
      </c>
    </row>
    <row r="51" spans="1:11" ht="16.5" customHeight="1" thickTop="1" thickBot="1" x14ac:dyDescent="0.25">
      <c r="A51" s="293" t="s">
        <v>116</v>
      </c>
      <c r="B51" s="294"/>
      <c r="C51" s="294"/>
      <c r="D51" s="295"/>
      <c r="E51" s="289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6" t="s">
        <v>104</v>
      </c>
      <c r="B52" s="292" t="s">
        <v>105</v>
      </c>
      <c r="C52" s="292" t="s">
        <v>106</v>
      </c>
      <c r="D52" s="292" t="s">
        <v>142</v>
      </c>
      <c r="E52" s="290"/>
      <c r="F52" s="26" t="s">
        <v>37</v>
      </c>
      <c r="G52" s="26" t="s">
        <v>31</v>
      </c>
      <c r="H52" s="27">
        <f>+H3</f>
        <v>13</v>
      </c>
      <c r="I52" s="28"/>
      <c r="J52" s="28"/>
      <c r="K52" s="29" t="s">
        <v>195</v>
      </c>
    </row>
    <row r="53" spans="1:11" ht="16.5" customHeight="1" x14ac:dyDescent="0.2">
      <c r="A53" s="288"/>
      <c r="B53" s="291"/>
      <c r="C53" s="291"/>
      <c r="D53" s="291"/>
      <c r="E53" s="291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4"/>
      <c r="B54" s="210"/>
      <c r="C54" s="210"/>
      <c r="D54" s="210"/>
      <c r="E54" s="210"/>
      <c r="F54" s="211"/>
      <c r="G54" s="212"/>
      <c r="H54" s="222"/>
      <c r="I54" s="222"/>
      <c r="J54" s="222"/>
      <c r="K54" s="223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3"/>
      <c r="H55" s="224">
        <f>+H47</f>
        <v>5690444</v>
      </c>
      <c r="I55" s="224">
        <f>+I47</f>
        <v>144008</v>
      </c>
      <c r="J55" s="224">
        <f>+J47</f>
        <v>134172</v>
      </c>
      <c r="K55" s="225">
        <f>+K47</f>
        <v>5700280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252</v>
      </c>
      <c r="G56" s="235"/>
      <c r="H56" s="232"/>
      <c r="I56" s="232"/>
      <c r="J56" s="232"/>
      <c r="K56" s="225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252</v>
      </c>
      <c r="G57" s="235"/>
      <c r="H57" s="232"/>
      <c r="I57" s="232"/>
      <c r="J57" s="232"/>
      <c r="K57" s="225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253</v>
      </c>
      <c r="G58" s="235"/>
      <c r="H58" s="232"/>
      <c r="I58" s="232"/>
      <c r="J58" s="232"/>
      <c r="K58" s="225">
        <f t="shared" si="2"/>
        <v>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253</v>
      </c>
      <c r="G59" s="235"/>
      <c r="H59" s="232"/>
      <c r="I59" s="232"/>
      <c r="J59" s="232"/>
      <c r="K59" s="225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3"/>
      <c r="H60" s="232"/>
      <c r="I60" s="224"/>
      <c r="J60" s="224"/>
      <c r="K60" s="225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35">
        <v>13</v>
      </c>
      <c r="H61" s="232">
        <v>42000</v>
      </c>
      <c r="I61" s="232">
        <v>2761</v>
      </c>
      <c r="J61" s="232"/>
      <c r="K61" s="225">
        <f t="shared" si="2"/>
        <v>44761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35"/>
      <c r="H62" s="232"/>
      <c r="I62" s="232"/>
      <c r="J62" s="232"/>
      <c r="K62" s="225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35"/>
      <c r="H63" s="232"/>
      <c r="I63" s="232"/>
      <c r="J63" s="232"/>
      <c r="K63" s="225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35"/>
      <c r="H64" s="232"/>
      <c r="I64" s="232"/>
      <c r="J64" s="232"/>
      <c r="K64" s="225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35"/>
      <c r="H65" s="232"/>
      <c r="I65" s="232"/>
      <c r="J65" s="232"/>
      <c r="K65" s="225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35"/>
      <c r="H66" s="232"/>
      <c r="I66" s="232"/>
      <c r="J66" s="232"/>
      <c r="K66" s="225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3"/>
      <c r="H67" s="232"/>
      <c r="I67" s="224"/>
      <c r="J67" s="224"/>
      <c r="K67" s="225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254</v>
      </c>
      <c r="G68" s="213"/>
      <c r="H68" s="232"/>
      <c r="I68" s="224"/>
      <c r="J68" s="224"/>
      <c r="K68" s="225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255</v>
      </c>
      <c r="F69" s="61" t="s">
        <v>256</v>
      </c>
      <c r="G69" s="235">
        <v>14</v>
      </c>
      <c r="H69" s="232">
        <v>600</v>
      </c>
      <c r="I69" s="232"/>
      <c r="J69" s="232">
        <v>104</v>
      </c>
      <c r="K69" s="225">
        <f t="shared" si="2"/>
        <v>496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256</v>
      </c>
      <c r="G70" s="235"/>
      <c r="H70" s="232"/>
      <c r="I70" s="232"/>
      <c r="J70" s="232"/>
      <c r="K70" s="225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255</v>
      </c>
      <c r="F71" s="61" t="s">
        <v>254</v>
      </c>
      <c r="G71" s="235">
        <v>15</v>
      </c>
      <c r="H71" s="232">
        <v>8000</v>
      </c>
      <c r="I71" s="232"/>
      <c r="J71" s="232">
        <v>3356</v>
      </c>
      <c r="K71" s="225">
        <f t="shared" si="2"/>
        <v>4644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254</v>
      </c>
      <c r="G72" s="235"/>
      <c r="H72" s="232"/>
      <c r="I72" s="232"/>
      <c r="J72" s="232"/>
      <c r="K72" s="225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255</v>
      </c>
      <c r="F73" s="61" t="s">
        <v>257</v>
      </c>
      <c r="G73" s="235"/>
      <c r="H73" s="232"/>
      <c r="I73" s="232"/>
      <c r="J73" s="232"/>
      <c r="K73" s="225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257</v>
      </c>
      <c r="G74" s="235"/>
      <c r="H74" s="232"/>
      <c r="I74" s="232"/>
      <c r="J74" s="232"/>
      <c r="K74" s="225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258</v>
      </c>
      <c r="G75" s="213"/>
      <c r="H75" s="232"/>
      <c r="I75" s="224"/>
      <c r="J75" s="224"/>
      <c r="K75" s="225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229</v>
      </c>
      <c r="G76" s="235"/>
      <c r="H76" s="232">
        <v>992760</v>
      </c>
      <c r="I76" s="232"/>
      <c r="J76" s="232"/>
      <c r="K76" s="225">
        <f t="shared" si="2"/>
        <v>992760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229</v>
      </c>
      <c r="G77" s="235"/>
      <c r="H77" s="232"/>
      <c r="I77" s="232"/>
      <c r="J77" s="232"/>
      <c r="K77" s="225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07" t="s">
        <v>119</v>
      </c>
      <c r="E78" s="39">
        <v>311</v>
      </c>
      <c r="F78" s="61" t="s">
        <v>210</v>
      </c>
      <c r="G78" s="235">
        <v>16</v>
      </c>
      <c r="H78" s="232">
        <v>311140</v>
      </c>
      <c r="I78" s="232">
        <v>2300</v>
      </c>
      <c r="J78" s="232"/>
      <c r="K78" s="225">
        <f t="shared" si="2"/>
        <v>313440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07" t="s">
        <v>119</v>
      </c>
      <c r="E79" s="39">
        <v>500</v>
      </c>
      <c r="F79" s="61" t="s">
        <v>210</v>
      </c>
      <c r="G79" s="235"/>
      <c r="H79" s="232"/>
      <c r="I79" s="232"/>
      <c r="J79" s="232"/>
      <c r="K79" s="225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07"/>
      <c r="E80" s="39">
        <v>311</v>
      </c>
      <c r="F80" s="61" t="s">
        <v>259</v>
      </c>
      <c r="G80" s="235">
        <v>17</v>
      </c>
      <c r="H80" s="232">
        <v>9500</v>
      </c>
      <c r="I80" s="232"/>
      <c r="J80" s="232">
        <f>9280-1172</f>
        <v>8108</v>
      </c>
      <c r="K80" s="225">
        <f t="shared" si="2"/>
        <v>1392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07"/>
      <c r="E81" s="39">
        <v>500</v>
      </c>
      <c r="F81" s="61" t="s">
        <v>259</v>
      </c>
      <c r="G81" s="235"/>
      <c r="H81" s="232"/>
      <c r="I81" s="232"/>
      <c r="J81" s="232"/>
      <c r="K81" s="225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07"/>
      <c r="E82" s="39">
        <v>311</v>
      </c>
      <c r="F82" s="61" t="s">
        <v>260</v>
      </c>
      <c r="G82" s="235">
        <v>18</v>
      </c>
      <c r="H82" s="232">
        <v>510</v>
      </c>
      <c r="I82" s="232">
        <v>5500</v>
      </c>
      <c r="J82" s="232"/>
      <c r="K82" s="225">
        <f t="shared" si="2"/>
        <v>6010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07"/>
      <c r="E83" s="39">
        <v>500</v>
      </c>
      <c r="F83" s="61" t="s">
        <v>260</v>
      </c>
      <c r="G83" s="235"/>
      <c r="H83" s="232"/>
      <c r="I83" s="232"/>
      <c r="J83" s="232"/>
      <c r="K83" s="225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261</v>
      </c>
      <c r="G84" s="213"/>
      <c r="H84" s="232"/>
      <c r="I84" s="224"/>
      <c r="J84" s="224"/>
      <c r="K84" s="225"/>
    </row>
    <row r="85" spans="1:11" ht="16.5" customHeight="1" x14ac:dyDescent="0.2">
      <c r="A85" s="38">
        <v>1</v>
      </c>
      <c r="B85" s="39">
        <v>3</v>
      </c>
      <c r="C85" s="39">
        <v>10</v>
      </c>
      <c r="D85" s="207" t="s">
        <v>262</v>
      </c>
      <c r="E85" s="39">
        <v>311</v>
      </c>
      <c r="F85" s="61" t="s">
        <v>263</v>
      </c>
      <c r="G85" s="235">
        <v>19</v>
      </c>
      <c r="H85" s="232">
        <v>5000</v>
      </c>
      <c r="I85" s="232"/>
      <c r="J85" s="232">
        <v>2049</v>
      </c>
      <c r="K85" s="225">
        <f t="shared" si="2"/>
        <v>2951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07" t="s">
        <v>262</v>
      </c>
      <c r="E86" s="39">
        <v>500</v>
      </c>
      <c r="F86" s="61" t="s">
        <v>263</v>
      </c>
      <c r="G86" s="235"/>
      <c r="H86" s="232"/>
      <c r="I86" s="232"/>
      <c r="J86" s="232"/>
      <c r="K86" s="225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3"/>
      <c r="H87" s="232"/>
      <c r="I87" s="224"/>
      <c r="J87" s="224"/>
      <c r="K87" s="225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3"/>
      <c r="H88" s="232"/>
      <c r="I88" s="224"/>
      <c r="J88" s="224"/>
      <c r="K88" s="225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35"/>
      <c r="H89" s="232"/>
      <c r="I89" s="232"/>
      <c r="J89" s="232"/>
      <c r="K89" s="225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35"/>
      <c r="H90" s="232"/>
      <c r="I90" s="232"/>
      <c r="J90" s="232"/>
      <c r="K90" s="225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35"/>
      <c r="H91" s="232">
        <v>1000</v>
      </c>
      <c r="I91" s="232"/>
      <c r="J91" s="232"/>
      <c r="K91" s="225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35"/>
      <c r="H92" s="232"/>
      <c r="I92" s="232"/>
      <c r="J92" s="232"/>
      <c r="K92" s="225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264</v>
      </c>
      <c r="G93" s="235"/>
      <c r="H93" s="232"/>
      <c r="I93" s="232"/>
      <c r="J93" s="232"/>
      <c r="K93" s="225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264</v>
      </c>
      <c r="G94" s="235"/>
      <c r="H94" s="232"/>
      <c r="I94" s="232"/>
      <c r="J94" s="232"/>
      <c r="K94" s="225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35"/>
      <c r="H95" s="232">
        <v>6000</v>
      </c>
      <c r="I95" s="232"/>
      <c r="J95" s="232"/>
      <c r="K95" s="225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35"/>
      <c r="H96" s="233"/>
      <c r="I96" s="233"/>
      <c r="J96" s="233"/>
      <c r="K96" s="226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3"/>
      <c r="H97" s="224">
        <f>+H96+H95+H94+H93+H92+H91+H90+H89+H86+H85++H83+H82+H81+H80+H79+H78+H77+H76+H74+H73+H72+H71+H70+H69+H65+H66+H64+H63+H62+H61+H59+H58+H57+H56+H55</f>
        <v>7066954</v>
      </c>
      <c r="I97" s="224">
        <f t="shared" ref="I97:K97" si="3">+I96+I95+I94+I93+I92+I91+I90+I89+I86+I85++I83+I82+I81+I80+I79+I78+I77+I76+I74+I73+I72+I71+I70+I69+I65+I66+I64+I63+I62+I61+I59+I58+I57+I56+I55</f>
        <v>154569</v>
      </c>
      <c r="J97" s="224">
        <f t="shared" si="3"/>
        <v>147789</v>
      </c>
      <c r="K97" s="225">
        <f t="shared" si="3"/>
        <v>7073734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4"/>
      <c r="H98" s="227"/>
      <c r="I98" s="227"/>
      <c r="J98" s="227"/>
      <c r="K98" s="228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274</v>
      </c>
    </row>
    <row r="101" spans="1:11" ht="16.5" customHeight="1" thickTop="1" thickBot="1" x14ac:dyDescent="0.25">
      <c r="A101" s="293" t="s">
        <v>116</v>
      </c>
      <c r="B101" s="294"/>
      <c r="C101" s="294"/>
      <c r="D101" s="295"/>
      <c r="E101" s="289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6" t="s">
        <v>104</v>
      </c>
      <c r="B102" s="292" t="s">
        <v>105</v>
      </c>
      <c r="C102" s="292" t="s">
        <v>106</v>
      </c>
      <c r="D102" s="292" t="s">
        <v>142</v>
      </c>
      <c r="E102" s="290"/>
      <c r="F102" s="26" t="s">
        <v>37</v>
      </c>
      <c r="G102" s="26" t="s">
        <v>31</v>
      </c>
      <c r="H102" s="27">
        <f>+H52</f>
        <v>13</v>
      </c>
      <c r="I102" s="28"/>
      <c r="J102" s="28"/>
      <c r="K102" s="29" t="s">
        <v>195</v>
      </c>
    </row>
    <row r="103" spans="1:11" ht="16.5" customHeight="1" x14ac:dyDescent="0.2">
      <c r="A103" s="288"/>
      <c r="B103" s="291"/>
      <c r="C103" s="291"/>
      <c r="D103" s="291"/>
      <c r="E103" s="291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4"/>
      <c r="B104" s="210"/>
      <c r="C104" s="210"/>
      <c r="D104" s="210"/>
      <c r="E104" s="210"/>
      <c r="F104" s="211"/>
      <c r="G104" s="221"/>
      <c r="H104" s="229"/>
      <c r="I104" s="229"/>
      <c r="J104" s="229"/>
      <c r="K104" s="230"/>
    </row>
    <row r="105" spans="1:11" ht="16.5" customHeight="1" x14ac:dyDescent="0.2">
      <c r="A105" s="34"/>
      <c r="B105" s="35"/>
      <c r="C105" s="36"/>
      <c r="D105" s="36"/>
      <c r="E105" s="36"/>
      <c r="F105" s="215" t="s">
        <v>44</v>
      </c>
      <c r="G105" s="213"/>
      <c r="H105" s="224">
        <f>+H97</f>
        <v>7066954</v>
      </c>
      <c r="I105" s="224">
        <f t="shared" ref="I105:K105" si="4">+I97</f>
        <v>154569</v>
      </c>
      <c r="J105" s="224">
        <f t="shared" si="4"/>
        <v>147789</v>
      </c>
      <c r="K105" s="225">
        <f t="shared" si="4"/>
        <v>7073734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16" t="s">
        <v>71</v>
      </c>
      <c r="G106" s="213"/>
      <c r="H106" s="232"/>
      <c r="I106" s="224"/>
      <c r="J106" s="224"/>
      <c r="K106" s="225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17" t="s">
        <v>118</v>
      </c>
      <c r="G107" s="235"/>
      <c r="H107" s="232">
        <v>10000</v>
      </c>
      <c r="I107" s="232"/>
      <c r="J107" s="232"/>
      <c r="K107" s="225">
        <f t="shared" ref="K107:K146" si="5">H107+I107-J107</f>
        <v>10000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17" t="s">
        <v>118</v>
      </c>
      <c r="G108" s="235"/>
      <c r="H108" s="232">
        <v>36349</v>
      </c>
      <c r="I108" s="232"/>
      <c r="J108" s="232"/>
      <c r="K108" s="225">
        <f t="shared" si="5"/>
        <v>36349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17" t="s">
        <v>120</v>
      </c>
      <c r="G109" s="235"/>
      <c r="H109" s="232"/>
      <c r="I109" s="232"/>
      <c r="J109" s="232"/>
      <c r="K109" s="225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17" t="s">
        <v>120</v>
      </c>
      <c r="G110" s="235"/>
      <c r="H110" s="232">
        <v>50922</v>
      </c>
      <c r="I110" s="232"/>
      <c r="J110" s="232"/>
      <c r="K110" s="225">
        <f t="shared" si="5"/>
        <v>50922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17" t="s">
        <v>146</v>
      </c>
      <c r="G111" s="235"/>
      <c r="H111" s="232"/>
      <c r="I111" s="232"/>
      <c r="J111" s="232"/>
      <c r="K111" s="225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17" t="s">
        <v>146</v>
      </c>
      <c r="G112" s="235"/>
      <c r="H112" s="232"/>
      <c r="I112" s="232"/>
      <c r="J112" s="232"/>
      <c r="K112" s="225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17" t="s">
        <v>122</v>
      </c>
      <c r="G113" s="235"/>
      <c r="H113" s="232"/>
      <c r="I113" s="232"/>
      <c r="J113" s="232"/>
      <c r="K113" s="225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17" t="s">
        <v>122</v>
      </c>
      <c r="G114" s="235"/>
      <c r="H114" s="232"/>
      <c r="I114" s="232"/>
      <c r="J114" s="232"/>
      <c r="K114" s="225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16" t="s">
        <v>72</v>
      </c>
      <c r="G115" s="213"/>
      <c r="H115" s="232"/>
      <c r="I115" s="224"/>
      <c r="J115" s="224"/>
      <c r="K115" s="225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17" t="s">
        <v>118</v>
      </c>
      <c r="G116" s="235"/>
      <c r="H116" s="232"/>
      <c r="I116" s="232"/>
      <c r="J116" s="232"/>
      <c r="K116" s="225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17" t="s">
        <v>118</v>
      </c>
      <c r="G117" s="235"/>
      <c r="H117" s="232"/>
      <c r="I117" s="232"/>
      <c r="J117" s="232"/>
      <c r="K117" s="225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17" t="s">
        <v>120</v>
      </c>
      <c r="G118" s="235"/>
      <c r="H118" s="232"/>
      <c r="I118" s="232"/>
      <c r="J118" s="232"/>
      <c r="K118" s="225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18" t="s">
        <v>120</v>
      </c>
      <c r="G119" s="235"/>
      <c r="H119" s="232">
        <v>2500</v>
      </c>
      <c r="I119" s="232"/>
      <c r="J119" s="232"/>
      <c r="K119" s="225">
        <f t="shared" si="5"/>
        <v>2500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17" t="s">
        <v>146</v>
      </c>
      <c r="G120" s="235"/>
      <c r="H120" s="232"/>
      <c r="I120" s="232"/>
      <c r="J120" s="232"/>
      <c r="K120" s="225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17" t="s">
        <v>146</v>
      </c>
      <c r="G121" s="235"/>
      <c r="H121" s="232"/>
      <c r="I121" s="232"/>
      <c r="J121" s="232"/>
      <c r="K121" s="225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17" t="s">
        <v>122</v>
      </c>
      <c r="G122" s="235"/>
      <c r="H122" s="232"/>
      <c r="I122" s="232"/>
      <c r="J122" s="232"/>
      <c r="K122" s="225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17" t="s">
        <v>122</v>
      </c>
      <c r="G123" s="235"/>
      <c r="H123" s="232"/>
      <c r="I123" s="232"/>
      <c r="J123" s="232"/>
      <c r="K123" s="225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17" t="s">
        <v>73</v>
      </c>
      <c r="G124" s="235"/>
      <c r="H124" s="232"/>
      <c r="I124" s="232"/>
      <c r="J124" s="232"/>
      <c r="K124" s="225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17" t="s">
        <v>73</v>
      </c>
      <c r="G125" s="235"/>
      <c r="H125" s="232">
        <v>1179</v>
      </c>
      <c r="I125" s="232"/>
      <c r="J125" s="232"/>
      <c r="K125" s="225">
        <f t="shared" si="5"/>
        <v>1179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17" t="s">
        <v>74</v>
      </c>
      <c r="G126" s="235"/>
      <c r="H126" s="232">
        <v>18815</v>
      </c>
      <c r="I126" s="232"/>
      <c r="J126" s="232"/>
      <c r="K126" s="225">
        <f t="shared" si="5"/>
        <v>18815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17" t="s">
        <v>74</v>
      </c>
      <c r="G127" s="235"/>
      <c r="H127" s="232">
        <v>3792</v>
      </c>
      <c r="I127" s="232"/>
      <c r="J127" s="232"/>
      <c r="K127" s="225">
        <f t="shared" si="5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17" t="s">
        <v>75</v>
      </c>
      <c r="G128" s="235"/>
      <c r="H128" s="232"/>
      <c r="I128" s="232"/>
      <c r="J128" s="232"/>
      <c r="K128" s="225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17" t="s">
        <v>75</v>
      </c>
      <c r="G129" s="235"/>
      <c r="H129" s="232"/>
      <c r="I129" s="232"/>
      <c r="J129" s="232"/>
      <c r="K129" s="225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17" t="s">
        <v>151</v>
      </c>
      <c r="G130" s="235"/>
      <c r="H130" s="232"/>
      <c r="I130" s="232"/>
      <c r="J130" s="232"/>
      <c r="K130" s="225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17" t="s">
        <v>151</v>
      </c>
      <c r="G131" s="235"/>
      <c r="H131" s="232"/>
      <c r="I131" s="232"/>
      <c r="J131" s="232"/>
      <c r="K131" s="225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17" t="s">
        <v>163</v>
      </c>
      <c r="G132" s="235"/>
      <c r="H132" s="232"/>
      <c r="I132" s="232"/>
      <c r="J132" s="232"/>
      <c r="K132" s="225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17" t="s">
        <v>163</v>
      </c>
      <c r="G133" s="235"/>
      <c r="H133" s="232">
        <v>1000</v>
      </c>
      <c r="I133" s="232"/>
      <c r="J133" s="232"/>
      <c r="K133" s="225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17" t="s">
        <v>152</v>
      </c>
      <c r="G134" s="235"/>
      <c r="H134" s="232"/>
      <c r="I134" s="232"/>
      <c r="J134" s="232"/>
      <c r="K134" s="225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17" t="s">
        <v>152</v>
      </c>
      <c r="G135" s="235"/>
      <c r="H135" s="232"/>
      <c r="I135" s="232"/>
      <c r="J135" s="232"/>
      <c r="K135" s="225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17" t="s">
        <v>153</v>
      </c>
      <c r="G136" s="235"/>
      <c r="H136" s="232">
        <v>220</v>
      </c>
      <c r="I136" s="232"/>
      <c r="J136" s="232"/>
      <c r="K136" s="225">
        <f t="shared" si="5"/>
        <v>220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17" t="s">
        <v>153</v>
      </c>
      <c r="G137" s="235"/>
      <c r="H137" s="232"/>
      <c r="I137" s="232"/>
      <c r="J137" s="232"/>
      <c r="K137" s="225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17" t="s">
        <v>76</v>
      </c>
      <c r="G138" s="235"/>
      <c r="H138" s="232"/>
      <c r="I138" s="232"/>
      <c r="J138" s="232"/>
      <c r="K138" s="225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17" t="s">
        <v>76</v>
      </c>
      <c r="G139" s="235"/>
      <c r="H139" s="232"/>
      <c r="I139" s="232"/>
      <c r="J139" s="232"/>
      <c r="K139" s="225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17" t="s">
        <v>154</v>
      </c>
      <c r="G140" s="235"/>
      <c r="H140" s="232"/>
      <c r="I140" s="232"/>
      <c r="J140" s="232"/>
      <c r="K140" s="225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17" t="s">
        <v>154</v>
      </c>
      <c r="G141" s="235"/>
      <c r="H141" s="232"/>
      <c r="I141" s="232"/>
      <c r="J141" s="232"/>
      <c r="K141" s="225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16" t="s">
        <v>77</v>
      </c>
      <c r="G142" s="213"/>
      <c r="H142" s="232"/>
      <c r="I142" s="224"/>
      <c r="J142" s="224"/>
      <c r="K142" s="225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17" t="s">
        <v>123</v>
      </c>
      <c r="G143" s="235"/>
      <c r="H143" s="232">
        <v>21000</v>
      </c>
      <c r="I143" s="232"/>
      <c r="J143" s="232"/>
      <c r="K143" s="225">
        <f t="shared" si="5"/>
        <v>21000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17" t="s">
        <v>123</v>
      </c>
      <c r="G144" s="235"/>
      <c r="H144" s="232">
        <v>2900</v>
      </c>
      <c r="I144" s="232"/>
      <c r="J144" s="232"/>
      <c r="K144" s="225">
        <f t="shared" si="5"/>
        <v>2900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17" t="s">
        <v>122</v>
      </c>
      <c r="G145" s="235"/>
      <c r="H145" s="232"/>
      <c r="I145" s="232"/>
      <c r="J145" s="232"/>
      <c r="K145" s="225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17" t="s">
        <v>122</v>
      </c>
      <c r="G146" s="235"/>
      <c r="H146" s="233"/>
      <c r="I146" s="233"/>
      <c r="J146" s="233"/>
      <c r="K146" s="226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19" t="s">
        <v>42</v>
      </c>
      <c r="G147" s="213"/>
      <c r="H147" s="224">
        <f>+H146+H145+H144+H143+H141+H140+H139+H138+H137+H136+H135+H134+H133+H132+H131+H130+H129+H128+H127+H126+H125+H124+H123+H122+H121+H120+H119+H118+H117+H116+H114+H113+H112+H111+H110+H109+H108+H107+H105</f>
        <v>7215631</v>
      </c>
      <c r="I147" s="224">
        <f t="shared" ref="I147:K147" si="6">+I146+I145+I144+I143+I141+I140+I139+I138+I137+I136+I135+I134+I133+I132+I131+I130+I129+I128+I127+I126+I125+I124+I123+I122+I121+I120+I119+I118+I117+I116+I114+I113+I112+I111+I110+I109+I108+I107+I105</f>
        <v>154569</v>
      </c>
      <c r="J147" s="224">
        <f t="shared" si="6"/>
        <v>147789</v>
      </c>
      <c r="K147" s="225">
        <f t="shared" si="6"/>
        <v>7222411</v>
      </c>
    </row>
    <row r="148" spans="1:11" ht="16.5" customHeight="1" thickBot="1" x14ac:dyDescent="0.25">
      <c r="A148" s="66"/>
      <c r="B148" s="67"/>
      <c r="C148" s="67"/>
      <c r="D148" s="67"/>
      <c r="E148" s="67"/>
      <c r="F148" s="220"/>
      <c r="G148" s="214"/>
      <c r="H148" s="227"/>
      <c r="I148" s="227"/>
      <c r="J148" s="227"/>
      <c r="K148" s="228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275</v>
      </c>
    </row>
    <row r="151" spans="1:11" s="25" customFormat="1" ht="16.5" customHeight="1" thickTop="1" thickBot="1" x14ac:dyDescent="0.2">
      <c r="A151" s="293" t="s">
        <v>116</v>
      </c>
      <c r="B151" s="294"/>
      <c r="C151" s="294"/>
      <c r="D151" s="295"/>
      <c r="E151" s="289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6" t="s">
        <v>104</v>
      </c>
      <c r="B152" s="292" t="s">
        <v>105</v>
      </c>
      <c r="C152" s="292" t="s">
        <v>106</v>
      </c>
      <c r="D152" s="292" t="s">
        <v>142</v>
      </c>
      <c r="E152" s="290"/>
      <c r="F152" s="26" t="s">
        <v>37</v>
      </c>
      <c r="G152" s="26" t="s">
        <v>31</v>
      </c>
      <c r="H152" s="27">
        <f>+H3</f>
        <v>13</v>
      </c>
      <c r="I152" s="28"/>
      <c r="J152" s="28"/>
      <c r="K152" s="29" t="s">
        <v>195</v>
      </c>
    </row>
    <row r="153" spans="1:11" s="25" customFormat="1" ht="16.5" customHeight="1" x14ac:dyDescent="0.15">
      <c r="A153" s="288"/>
      <c r="B153" s="291"/>
      <c r="C153" s="291"/>
      <c r="D153" s="291"/>
      <c r="E153" s="291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2"/>
      <c r="H154" s="222"/>
      <c r="I154" s="222"/>
      <c r="J154" s="222"/>
      <c r="K154" s="223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3"/>
      <c r="H155" s="224">
        <f>+H147</f>
        <v>7215631</v>
      </c>
      <c r="I155" s="224">
        <f t="shared" ref="I155:K155" si="7">+I147</f>
        <v>154569</v>
      </c>
      <c r="J155" s="224">
        <f t="shared" si="7"/>
        <v>147789</v>
      </c>
      <c r="K155" s="225">
        <f t="shared" si="7"/>
        <v>7222411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35"/>
      <c r="H156" s="232">
        <v>1000</v>
      </c>
      <c r="I156" s="232"/>
      <c r="J156" s="232"/>
      <c r="K156" s="225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35"/>
      <c r="H157" s="232"/>
      <c r="I157" s="232"/>
      <c r="J157" s="232"/>
      <c r="K157" s="225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35"/>
      <c r="H158" s="232"/>
      <c r="I158" s="232"/>
      <c r="J158" s="232"/>
      <c r="K158" s="225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35"/>
      <c r="H159" s="232"/>
      <c r="I159" s="232"/>
      <c r="J159" s="232"/>
      <c r="K159" s="225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35"/>
      <c r="H160" s="232"/>
      <c r="I160" s="232"/>
      <c r="J160" s="232"/>
      <c r="K160" s="225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35"/>
      <c r="H161" s="232">
        <v>111</v>
      </c>
      <c r="I161" s="232"/>
      <c r="J161" s="232"/>
      <c r="K161" s="225">
        <f t="shared" si="8"/>
        <v>111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35">
        <v>20</v>
      </c>
      <c r="H162" s="232">
        <v>27396</v>
      </c>
      <c r="I162" s="232"/>
      <c r="J162" s="232">
        <v>1500</v>
      </c>
      <c r="K162" s="225">
        <f t="shared" si="8"/>
        <v>25896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35"/>
      <c r="H163" s="232">
        <v>17877</v>
      </c>
      <c r="I163" s="232"/>
      <c r="J163" s="232"/>
      <c r="K163" s="225">
        <f t="shared" si="8"/>
        <v>17877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35"/>
      <c r="H164" s="232">
        <v>41887</v>
      </c>
      <c r="I164" s="232"/>
      <c r="J164" s="232"/>
      <c r="K164" s="225">
        <f t="shared" si="8"/>
        <v>41887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35"/>
      <c r="H165" s="232">
        <v>10220</v>
      </c>
      <c r="I165" s="232"/>
      <c r="J165" s="232"/>
      <c r="K165" s="225">
        <f t="shared" si="8"/>
        <v>10220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3"/>
      <c r="H166" s="232"/>
      <c r="I166" s="224"/>
      <c r="J166" s="224"/>
      <c r="K166" s="225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35"/>
      <c r="H167" s="232">
        <v>98259</v>
      </c>
      <c r="I167" s="232"/>
      <c r="J167" s="232"/>
      <c r="K167" s="225">
        <f t="shared" si="8"/>
        <v>98259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35"/>
      <c r="H168" s="232"/>
      <c r="I168" s="232"/>
      <c r="J168" s="232"/>
      <c r="K168" s="225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35"/>
      <c r="H169" s="232">
        <v>20037</v>
      </c>
      <c r="I169" s="232"/>
      <c r="J169" s="232"/>
      <c r="K169" s="225">
        <f t="shared" si="8"/>
        <v>20037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35"/>
      <c r="H170" s="232"/>
      <c r="I170" s="232"/>
      <c r="J170" s="232"/>
      <c r="K170" s="225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35"/>
      <c r="H171" s="232">
        <v>2000</v>
      </c>
      <c r="I171" s="232"/>
      <c r="J171" s="232"/>
      <c r="K171" s="225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35"/>
      <c r="H172" s="232">
        <v>6300</v>
      </c>
      <c r="I172" s="232"/>
      <c r="J172" s="232"/>
      <c r="K172" s="225">
        <f t="shared" si="8"/>
        <v>6300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265</v>
      </c>
      <c r="G173" s="235"/>
      <c r="H173" s="232"/>
      <c r="I173" s="232"/>
      <c r="J173" s="232"/>
      <c r="K173" s="225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265</v>
      </c>
      <c r="G174" s="235"/>
      <c r="H174" s="232"/>
      <c r="I174" s="232"/>
      <c r="J174" s="232"/>
      <c r="K174" s="225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35"/>
      <c r="H175" s="232"/>
      <c r="I175" s="232"/>
      <c r="J175" s="232"/>
      <c r="K175" s="225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35"/>
      <c r="H176" s="232"/>
      <c r="I176" s="232"/>
      <c r="J176" s="232"/>
      <c r="K176" s="225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35"/>
      <c r="H177" s="232"/>
      <c r="I177" s="232"/>
      <c r="J177" s="232"/>
      <c r="K177" s="225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35"/>
      <c r="H178" s="232"/>
      <c r="I178" s="232"/>
      <c r="J178" s="232"/>
      <c r="K178" s="225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3"/>
      <c r="H179" s="232"/>
      <c r="I179" s="224"/>
      <c r="J179" s="224"/>
      <c r="K179" s="225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35"/>
      <c r="H180" s="232"/>
      <c r="I180" s="232"/>
      <c r="J180" s="232"/>
      <c r="K180" s="225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35"/>
      <c r="H181" s="232"/>
      <c r="I181" s="232"/>
      <c r="J181" s="232"/>
      <c r="K181" s="225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35"/>
      <c r="H182" s="232"/>
      <c r="I182" s="232"/>
      <c r="J182" s="232"/>
      <c r="K182" s="225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35"/>
      <c r="H183" s="232"/>
      <c r="I183" s="232"/>
      <c r="J183" s="232"/>
      <c r="K183" s="225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35"/>
      <c r="H184" s="232"/>
      <c r="I184" s="232"/>
      <c r="J184" s="232"/>
      <c r="K184" s="225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35"/>
      <c r="H185" s="232"/>
      <c r="I185" s="232"/>
      <c r="J185" s="232"/>
      <c r="K185" s="225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35"/>
      <c r="H186" s="232">
        <v>1500</v>
      </c>
      <c r="I186" s="232"/>
      <c r="J186" s="232"/>
      <c r="K186" s="225">
        <f t="shared" si="8"/>
        <v>1500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35"/>
      <c r="H187" s="233"/>
      <c r="I187" s="233"/>
      <c r="J187" s="233"/>
      <c r="K187" s="226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3"/>
      <c r="H188" s="224">
        <f>+H187+H186+H185+H184+H183+H182+H181+H180+H178+H177+H176+H175+H174+H172+H173+H171+H170+H169+H168+H167+H165+H164+H163+H162+H161+H160+H159+H158+H157+H156+H155</f>
        <v>7442218</v>
      </c>
      <c r="I188" s="224">
        <f t="shared" ref="I188:K188" si="9">+I187+I186+I185+I184+I183+I182+I181+I180+I178+I177+I176+I175+I174+I172+I173+I171+I170+I169+I168+I167+I165+I164+I163+I162+I161+I160+I159+I158+I157+I156+I155</f>
        <v>154569</v>
      </c>
      <c r="J188" s="224">
        <f t="shared" si="9"/>
        <v>149289</v>
      </c>
      <c r="K188" s="225">
        <f t="shared" si="9"/>
        <v>7447498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4"/>
      <c r="H189" s="227"/>
      <c r="I189" s="227"/>
      <c r="J189" s="227"/>
      <c r="K189" s="228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276</v>
      </c>
    </row>
    <row r="192" spans="1:11" s="25" customFormat="1" ht="16.5" customHeight="1" thickTop="1" thickBot="1" x14ac:dyDescent="0.2">
      <c r="A192" s="293" t="s">
        <v>116</v>
      </c>
      <c r="B192" s="294"/>
      <c r="C192" s="294"/>
      <c r="D192" s="295"/>
      <c r="E192" s="289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6" t="s">
        <v>104</v>
      </c>
      <c r="B193" s="292" t="s">
        <v>105</v>
      </c>
      <c r="C193" s="292" t="s">
        <v>106</v>
      </c>
      <c r="D193" s="292" t="s">
        <v>142</v>
      </c>
      <c r="E193" s="290"/>
      <c r="F193" s="26" t="s">
        <v>37</v>
      </c>
      <c r="G193" s="26" t="s">
        <v>31</v>
      </c>
      <c r="H193" s="27">
        <f>+H3</f>
        <v>13</v>
      </c>
      <c r="I193" s="28"/>
      <c r="J193" s="28"/>
      <c r="K193" s="29" t="s">
        <v>195</v>
      </c>
    </row>
    <row r="194" spans="1:11" s="25" customFormat="1" ht="16.5" customHeight="1" x14ac:dyDescent="0.15">
      <c r="A194" s="288"/>
      <c r="B194" s="291"/>
      <c r="C194" s="291"/>
      <c r="D194" s="291"/>
      <c r="E194" s="291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2"/>
      <c r="H195" s="222"/>
      <c r="I195" s="222"/>
      <c r="J195" s="222"/>
      <c r="K195" s="223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3"/>
      <c r="H196" s="224">
        <f>+H188</f>
        <v>7442218</v>
      </c>
      <c r="I196" s="224">
        <f t="shared" ref="I196:K196" si="10">+I188</f>
        <v>154569</v>
      </c>
      <c r="J196" s="224">
        <f t="shared" si="10"/>
        <v>149289</v>
      </c>
      <c r="K196" s="225">
        <f t="shared" si="10"/>
        <v>7447498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35"/>
      <c r="H197" s="232">
        <v>620</v>
      </c>
      <c r="I197" s="232"/>
      <c r="J197" s="232"/>
      <c r="K197" s="225">
        <f t="shared" ref="K197:K241" si="11">H197+I197-J197</f>
        <v>620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35"/>
      <c r="H198" s="232"/>
      <c r="I198" s="232"/>
      <c r="J198" s="232"/>
      <c r="K198" s="225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35"/>
      <c r="H199" s="232">
        <v>1400</v>
      </c>
      <c r="I199" s="232"/>
      <c r="J199" s="232"/>
      <c r="K199" s="225">
        <f t="shared" si="11"/>
        <v>1400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35"/>
      <c r="H200" s="232"/>
      <c r="I200" s="232"/>
      <c r="J200" s="232"/>
      <c r="K200" s="225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3"/>
      <c r="H201" s="232"/>
      <c r="I201" s="224"/>
      <c r="J201" s="224"/>
      <c r="K201" s="225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35"/>
      <c r="H202" s="232">
        <v>198000</v>
      </c>
      <c r="I202" s="232"/>
      <c r="J202" s="232"/>
      <c r="K202" s="225">
        <f t="shared" si="11"/>
        <v>198000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35"/>
      <c r="H203" s="232">
        <v>1500</v>
      </c>
      <c r="I203" s="232"/>
      <c r="J203" s="232"/>
      <c r="K203" s="225">
        <f t="shared" si="11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35"/>
      <c r="H204" s="232">
        <v>100</v>
      </c>
      <c r="I204" s="232"/>
      <c r="J204" s="232"/>
      <c r="K204" s="225">
        <f t="shared" si="11"/>
        <v>100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35"/>
      <c r="H205" s="232"/>
      <c r="I205" s="232"/>
      <c r="J205" s="232"/>
      <c r="K205" s="225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35"/>
      <c r="H206" s="232"/>
      <c r="I206" s="232"/>
      <c r="J206" s="232"/>
      <c r="K206" s="225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35"/>
      <c r="H207" s="232"/>
      <c r="I207" s="232"/>
      <c r="J207" s="232"/>
      <c r="K207" s="225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3"/>
      <c r="H208" s="232"/>
      <c r="I208" s="224"/>
      <c r="J208" s="224"/>
      <c r="K208" s="225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35"/>
      <c r="H209" s="232">
        <v>2000</v>
      </c>
      <c r="I209" s="232"/>
      <c r="J209" s="232"/>
      <c r="K209" s="225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35"/>
      <c r="H210" s="232"/>
      <c r="I210" s="232"/>
      <c r="J210" s="232"/>
      <c r="K210" s="225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226</v>
      </c>
      <c r="G211" s="235"/>
      <c r="H211" s="232">
        <v>3200</v>
      </c>
      <c r="I211" s="232"/>
      <c r="J211" s="232"/>
      <c r="K211" s="225">
        <f t="shared" si="11"/>
        <v>3200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226</v>
      </c>
      <c r="G212" s="235"/>
      <c r="H212" s="232"/>
      <c r="I212" s="232"/>
      <c r="J212" s="232"/>
      <c r="K212" s="225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35"/>
      <c r="H213" s="232">
        <v>800</v>
      </c>
      <c r="I213" s="232"/>
      <c r="J213" s="232"/>
      <c r="K213" s="225">
        <f t="shared" si="11"/>
        <v>800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35"/>
      <c r="H214" s="232"/>
      <c r="I214" s="232"/>
      <c r="J214" s="232"/>
      <c r="K214" s="225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3"/>
      <c r="H215" s="232"/>
      <c r="I215" s="224"/>
      <c r="J215" s="224"/>
      <c r="K215" s="225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35"/>
      <c r="H216" s="232">
        <v>1000</v>
      </c>
      <c r="I216" s="232"/>
      <c r="J216" s="232"/>
      <c r="K216" s="225">
        <f t="shared" si="11"/>
        <v>1000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35"/>
      <c r="H217" s="232"/>
      <c r="I217" s="232"/>
      <c r="J217" s="232"/>
      <c r="K217" s="225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35">
        <v>21</v>
      </c>
      <c r="H218" s="232">
        <v>4204</v>
      </c>
      <c r="I218" s="232">
        <v>1500</v>
      </c>
      <c r="J218" s="232"/>
      <c r="K218" s="225">
        <f t="shared" si="11"/>
        <v>5704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35"/>
      <c r="H219" s="232">
        <v>2000</v>
      </c>
      <c r="I219" s="232"/>
      <c r="J219" s="232"/>
      <c r="K219" s="225">
        <f t="shared" si="11"/>
        <v>2000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35"/>
      <c r="H220" s="232"/>
      <c r="I220" s="232"/>
      <c r="J220" s="232"/>
      <c r="K220" s="225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35"/>
      <c r="H221" s="232"/>
      <c r="I221" s="232"/>
      <c r="J221" s="232"/>
      <c r="K221" s="225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35"/>
      <c r="H222" s="232">
        <v>73846</v>
      </c>
      <c r="I222" s="232"/>
      <c r="J222" s="232"/>
      <c r="K222" s="225">
        <f t="shared" si="11"/>
        <v>73846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35"/>
      <c r="H223" s="232">
        <v>7221</v>
      </c>
      <c r="I223" s="232"/>
      <c r="J223" s="232"/>
      <c r="K223" s="225">
        <f t="shared" si="11"/>
        <v>7221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35"/>
      <c r="H224" s="232"/>
      <c r="I224" s="232"/>
      <c r="J224" s="232"/>
      <c r="K224" s="225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35"/>
      <c r="H225" s="232">
        <v>2800</v>
      </c>
      <c r="I225" s="232"/>
      <c r="J225" s="232"/>
      <c r="K225" s="225">
        <f t="shared" si="11"/>
        <v>2800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35"/>
      <c r="H226" s="232"/>
      <c r="I226" s="232"/>
      <c r="J226" s="232"/>
      <c r="K226" s="225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35"/>
      <c r="H227" s="232">
        <v>100</v>
      </c>
      <c r="I227" s="232"/>
      <c r="J227" s="232"/>
      <c r="K227" s="225">
        <f t="shared" si="11"/>
        <v>100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35"/>
      <c r="H228" s="232"/>
      <c r="I228" s="232"/>
      <c r="J228" s="232"/>
      <c r="K228" s="225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35"/>
      <c r="H229" s="232">
        <v>178</v>
      </c>
      <c r="I229" s="232"/>
      <c r="J229" s="232"/>
      <c r="K229" s="225">
        <f t="shared" si="11"/>
        <v>178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35"/>
      <c r="H230" s="232"/>
      <c r="I230" s="232"/>
      <c r="J230" s="232"/>
      <c r="K230" s="225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35"/>
      <c r="H231" s="232">
        <v>2000</v>
      </c>
      <c r="I231" s="232"/>
      <c r="J231" s="232"/>
      <c r="K231" s="225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35"/>
      <c r="H232" s="232"/>
      <c r="I232" s="232"/>
      <c r="J232" s="232"/>
      <c r="K232" s="225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35"/>
      <c r="H233" s="232">
        <v>435</v>
      </c>
      <c r="I233" s="232"/>
      <c r="J233" s="232"/>
      <c r="K233" s="225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35"/>
      <c r="H234" s="232"/>
      <c r="I234" s="232"/>
      <c r="J234" s="232"/>
      <c r="K234" s="225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35"/>
      <c r="H235" s="232"/>
      <c r="I235" s="232"/>
      <c r="J235" s="232"/>
      <c r="K235" s="225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266</v>
      </c>
      <c r="G236" s="235"/>
      <c r="H236" s="232"/>
      <c r="I236" s="232"/>
      <c r="J236" s="232"/>
      <c r="K236" s="225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266</v>
      </c>
      <c r="G237" s="235"/>
      <c r="H237" s="232"/>
      <c r="I237" s="232"/>
      <c r="J237" s="232"/>
      <c r="K237" s="225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267</v>
      </c>
      <c r="G238" s="235"/>
      <c r="H238" s="232"/>
      <c r="I238" s="232"/>
      <c r="J238" s="232"/>
      <c r="K238" s="225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267</v>
      </c>
      <c r="G239" s="235"/>
      <c r="H239" s="232"/>
      <c r="I239" s="232"/>
      <c r="J239" s="232"/>
      <c r="K239" s="225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35"/>
      <c r="H240" s="232">
        <v>1622</v>
      </c>
      <c r="I240" s="232"/>
      <c r="J240" s="232"/>
      <c r="K240" s="225">
        <f t="shared" si="11"/>
        <v>1622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35"/>
      <c r="H241" s="233">
        <v>761</v>
      </c>
      <c r="I241" s="233"/>
      <c r="J241" s="233"/>
      <c r="K241" s="226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3"/>
      <c r="H242" s="224">
        <f>+H241+H240+H239+H238+H237+H236+H235+H234+H233+H232+H230+H231+H229+H228+H227+H226+H225+H223+H224+H222+H221+H220+H219+H218+H217+H216+H214+H213+H212+H211+H210+H209+H207+H206+H205+H204+H203+H202+H200+H199+H198+H197+H196</f>
        <v>7746005</v>
      </c>
      <c r="I242" s="224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156069</v>
      </c>
      <c r="J242" s="224">
        <f>+J241+J240+J239+J238+J237+J236+J235+J234+J233+J232+J230+J231+J229+J228+J227+J226+J225+J223+J224+J222+J221+J220+J219+J218+J217+J216+J214+J213+J212+J211+J210+J209+J207+J206+J205+J204+J203+J202+J200+J199+J198+J197+J196</f>
        <v>149289</v>
      </c>
      <c r="K242" s="225">
        <f t="shared" si="12"/>
        <v>7752785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4"/>
      <c r="H243" s="227"/>
      <c r="I243" s="227"/>
      <c r="J243" s="227"/>
      <c r="K243" s="228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277</v>
      </c>
    </row>
    <row r="246" spans="1:11" s="25" customFormat="1" ht="16.5" customHeight="1" thickTop="1" thickBot="1" x14ac:dyDescent="0.2">
      <c r="A246" s="293" t="s">
        <v>116</v>
      </c>
      <c r="B246" s="294"/>
      <c r="C246" s="294"/>
      <c r="D246" s="295"/>
      <c r="E246" s="289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6" t="s">
        <v>104</v>
      </c>
      <c r="B247" s="292" t="s">
        <v>105</v>
      </c>
      <c r="C247" s="292" t="s">
        <v>106</v>
      </c>
      <c r="D247" s="292" t="s">
        <v>142</v>
      </c>
      <c r="E247" s="290"/>
      <c r="F247" s="26" t="s">
        <v>37</v>
      </c>
      <c r="G247" s="26" t="s">
        <v>31</v>
      </c>
      <c r="H247" s="27">
        <f>+H3</f>
        <v>13</v>
      </c>
      <c r="I247" s="28"/>
      <c r="J247" s="28"/>
      <c r="K247" s="29" t="s">
        <v>195</v>
      </c>
    </row>
    <row r="248" spans="1:11" s="25" customFormat="1" ht="16.5" customHeight="1" x14ac:dyDescent="0.15">
      <c r="A248" s="288"/>
      <c r="B248" s="291"/>
      <c r="C248" s="291"/>
      <c r="D248" s="291"/>
      <c r="E248" s="291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2"/>
      <c r="H249" s="222"/>
      <c r="I249" s="222"/>
      <c r="J249" s="222"/>
      <c r="K249" s="223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3"/>
      <c r="H250" s="224">
        <f>+H242</f>
        <v>7746005</v>
      </c>
      <c r="I250" s="224">
        <f t="shared" ref="I250:K250" si="13">+I242</f>
        <v>156069</v>
      </c>
      <c r="J250" s="224">
        <f t="shared" si="13"/>
        <v>149289</v>
      </c>
      <c r="K250" s="225">
        <f t="shared" si="13"/>
        <v>7752785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3"/>
      <c r="H251" s="232"/>
      <c r="I251" s="224"/>
      <c r="J251" s="224"/>
      <c r="K251" s="225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268</v>
      </c>
      <c r="G252" s="213"/>
      <c r="H252" s="232"/>
      <c r="I252" s="224"/>
      <c r="J252" s="224"/>
      <c r="K252" s="225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35"/>
      <c r="H253" s="232"/>
      <c r="I253" s="232"/>
      <c r="J253" s="232"/>
      <c r="K253" s="225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35"/>
      <c r="H254" s="232"/>
      <c r="I254" s="232"/>
      <c r="J254" s="232"/>
      <c r="K254" s="225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232</v>
      </c>
      <c r="G255" s="213"/>
      <c r="H255" s="232"/>
      <c r="I255" s="224"/>
      <c r="J255" s="224"/>
      <c r="K255" s="225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35"/>
      <c r="H256" s="232"/>
      <c r="I256" s="232"/>
      <c r="J256" s="232"/>
      <c r="K256" s="225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35"/>
      <c r="H257" s="232"/>
      <c r="I257" s="232"/>
      <c r="J257" s="232"/>
      <c r="K257" s="225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3"/>
      <c r="H258" s="232"/>
      <c r="I258" s="224"/>
      <c r="J258" s="224"/>
      <c r="K258" s="225"/>
    </row>
    <row r="259" spans="1:11" ht="16.5" customHeight="1" x14ac:dyDescent="0.2">
      <c r="A259" s="38">
        <v>4</v>
      </c>
      <c r="B259" s="39">
        <v>6</v>
      </c>
      <c r="C259" s="208" t="s">
        <v>63</v>
      </c>
      <c r="D259" s="42"/>
      <c r="E259" s="70">
        <v>311</v>
      </c>
      <c r="F259" s="45" t="s">
        <v>210</v>
      </c>
      <c r="G259" s="235">
        <v>22</v>
      </c>
      <c r="H259" s="232">
        <v>4399</v>
      </c>
      <c r="I259" s="232">
        <v>1165</v>
      </c>
      <c r="J259" s="232"/>
      <c r="K259" s="225">
        <f t="shared" si="14"/>
        <v>5564</v>
      </c>
    </row>
    <row r="260" spans="1:11" ht="16.5" customHeight="1" x14ac:dyDescent="0.2">
      <c r="A260" s="38">
        <v>4</v>
      </c>
      <c r="B260" s="39">
        <v>6</v>
      </c>
      <c r="C260" s="208" t="s">
        <v>63</v>
      </c>
      <c r="D260" s="42"/>
      <c r="E260" s="70">
        <v>500</v>
      </c>
      <c r="F260" s="45" t="s">
        <v>210</v>
      </c>
      <c r="G260" s="235"/>
      <c r="H260" s="232"/>
      <c r="I260" s="232"/>
      <c r="J260" s="232"/>
      <c r="K260" s="225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3"/>
      <c r="H261" s="232"/>
      <c r="I261" s="224"/>
      <c r="J261" s="224"/>
      <c r="K261" s="225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3"/>
      <c r="H262" s="232"/>
      <c r="I262" s="224"/>
      <c r="J262" s="224"/>
      <c r="K262" s="225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35"/>
      <c r="H263" s="232"/>
      <c r="I263" s="232"/>
      <c r="J263" s="232"/>
      <c r="K263" s="225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35"/>
      <c r="H264" s="232"/>
      <c r="I264" s="232"/>
      <c r="J264" s="232"/>
      <c r="K264" s="225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35">
        <v>23</v>
      </c>
      <c r="H265" s="232">
        <v>94168</v>
      </c>
      <c r="I265" s="232">
        <f>1948-1165</f>
        <v>783</v>
      </c>
      <c r="J265" s="232"/>
      <c r="K265" s="225">
        <f t="shared" si="14"/>
        <v>94951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35"/>
      <c r="H266" s="232">
        <v>200</v>
      </c>
      <c r="I266" s="232"/>
      <c r="J266" s="232"/>
      <c r="K266" s="225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3"/>
      <c r="H267" s="232"/>
      <c r="I267" s="224"/>
      <c r="J267" s="224"/>
      <c r="K267" s="225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35"/>
      <c r="H268" s="232">
        <v>2000</v>
      </c>
      <c r="I268" s="232"/>
      <c r="J268" s="232"/>
      <c r="K268" s="225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35"/>
      <c r="H269" s="232"/>
      <c r="I269" s="232"/>
      <c r="J269" s="232"/>
      <c r="K269" s="225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35"/>
      <c r="H270" s="232">
        <v>2000</v>
      </c>
      <c r="I270" s="232"/>
      <c r="J270" s="232"/>
      <c r="K270" s="225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35"/>
      <c r="H271" s="232"/>
      <c r="I271" s="232"/>
      <c r="J271" s="232"/>
      <c r="K271" s="225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269</v>
      </c>
      <c r="G272" s="213"/>
      <c r="H272" s="232"/>
      <c r="I272" s="224"/>
      <c r="J272" s="224"/>
      <c r="K272" s="225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235</v>
      </c>
      <c r="G273" s="213"/>
      <c r="H273" s="232"/>
      <c r="I273" s="224"/>
      <c r="J273" s="224"/>
      <c r="K273" s="225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35"/>
      <c r="H274" s="232"/>
      <c r="I274" s="232"/>
      <c r="J274" s="232"/>
      <c r="K274" s="225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35"/>
      <c r="H275" s="232"/>
      <c r="I275" s="232"/>
      <c r="J275" s="232"/>
      <c r="K275" s="225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3"/>
      <c r="H276" s="232"/>
      <c r="I276" s="224"/>
      <c r="J276" s="224"/>
      <c r="K276" s="225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3"/>
      <c r="H277" s="232"/>
      <c r="I277" s="224"/>
      <c r="J277" s="224"/>
      <c r="K277" s="225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270</v>
      </c>
      <c r="G278" s="235"/>
      <c r="H278" s="232"/>
      <c r="I278" s="232"/>
      <c r="J278" s="232"/>
      <c r="K278" s="225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270</v>
      </c>
      <c r="G279" s="235"/>
      <c r="H279" s="232"/>
      <c r="I279" s="232"/>
      <c r="J279" s="232"/>
      <c r="K279" s="225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3"/>
      <c r="H280" s="232"/>
      <c r="I280" s="224"/>
      <c r="J280" s="224"/>
      <c r="K280" s="225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271</v>
      </c>
      <c r="G281" s="235"/>
      <c r="H281" s="232"/>
      <c r="I281" s="232"/>
      <c r="J281" s="232"/>
      <c r="K281" s="225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271</v>
      </c>
      <c r="G282" s="235"/>
      <c r="H282" s="232"/>
      <c r="I282" s="232"/>
      <c r="J282" s="232"/>
      <c r="K282" s="225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35"/>
      <c r="H283" s="232"/>
      <c r="I283" s="232"/>
      <c r="J283" s="232"/>
      <c r="K283" s="225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35"/>
      <c r="H284" s="232"/>
      <c r="I284" s="232"/>
      <c r="J284" s="232"/>
      <c r="K284" s="225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35"/>
      <c r="H285" s="232">
        <v>18000</v>
      </c>
      <c r="I285" s="232"/>
      <c r="J285" s="232"/>
      <c r="K285" s="225">
        <f t="shared" si="14"/>
        <v>18000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35"/>
      <c r="H286" s="233"/>
      <c r="I286" s="233"/>
      <c r="J286" s="233"/>
      <c r="K286" s="226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3"/>
      <c r="H287" s="224">
        <f>+H286+H285+H284+H283+H282+H281+H279+H278+H275+H274+H271+H270+H269+H268+H266+H265+H264+H263+H260+H259+H257+H256+H254+H253+H250</f>
        <v>7866772</v>
      </c>
      <c r="I287" s="224">
        <f t="shared" ref="I287:K287" si="15">+I286+I285+I284+I283+I282+I281+I279+I278+I275+I274+I271+I270+I269+I268+I266+I265+I264+I263+I260+I259+I257+I256+I254+I253+I250</f>
        <v>158017</v>
      </c>
      <c r="J287" s="224">
        <f t="shared" si="15"/>
        <v>149289</v>
      </c>
      <c r="K287" s="225">
        <f t="shared" si="15"/>
        <v>7875500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4"/>
      <c r="H288" s="227"/>
      <c r="I288" s="227"/>
      <c r="J288" s="227"/>
      <c r="K288" s="228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278</v>
      </c>
    </row>
    <row r="291" spans="1:11" s="25" customFormat="1" ht="16.5" customHeight="1" thickTop="1" thickBot="1" x14ac:dyDescent="0.2">
      <c r="A291" s="293" t="s">
        <v>116</v>
      </c>
      <c r="B291" s="294"/>
      <c r="C291" s="294"/>
      <c r="D291" s="295"/>
      <c r="E291" s="289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6" t="s">
        <v>104</v>
      </c>
      <c r="B292" s="292" t="s">
        <v>105</v>
      </c>
      <c r="C292" s="292" t="s">
        <v>106</v>
      </c>
      <c r="D292" s="292" t="s">
        <v>142</v>
      </c>
      <c r="E292" s="290"/>
      <c r="F292" s="26" t="s">
        <v>37</v>
      </c>
      <c r="G292" s="26" t="s">
        <v>31</v>
      </c>
      <c r="H292" s="27">
        <f>+H3</f>
        <v>13</v>
      </c>
      <c r="I292" s="28"/>
      <c r="J292" s="28"/>
      <c r="K292" s="29" t="s">
        <v>195</v>
      </c>
    </row>
    <row r="293" spans="1:11" s="25" customFormat="1" ht="16.5" customHeight="1" x14ac:dyDescent="0.15">
      <c r="A293" s="288"/>
      <c r="B293" s="291"/>
      <c r="C293" s="291"/>
      <c r="D293" s="291"/>
      <c r="E293" s="291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2"/>
      <c r="H294" s="222"/>
      <c r="I294" s="222"/>
      <c r="J294" s="222"/>
      <c r="K294" s="223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3"/>
      <c r="H295" s="224">
        <f>+H287</f>
        <v>7866772</v>
      </c>
      <c r="I295" s="224">
        <f t="shared" ref="I295:K295" si="16">+I287</f>
        <v>158017</v>
      </c>
      <c r="J295" s="224">
        <f t="shared" si="16"/>
        <v>149289</v>
      </c>
      <c r="K295" s="225">
        <f t="shared" si="16"/>
        <v>7875500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3"/>
      <c r="H296" s="232"/>
      <c r="I296" s="224"/>
      <c r="J296" s="224"/>
      <c r="K296" s="225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3"/>
      <c r="H297" s="232"/>
      <c r="I297" s="224"/>
      <c r="J297" s="224"/>
      <c r="K297" s="225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3"/>
      <c r="H298" s="232"/>
      <c r="I298" s="224"/>
      <c r="J298" s="224"/>
      <c r="K298" s="225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272</v>
      </c>
      <c r="G299" s="235"/>
      <c r="H299" s="232"/>
      <c r="I299" s="232"/>
      <c r="J299" s="232"/>
      <c r="K299" s="225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272</v>
      </c>
      <c r="G300" s="235"/>
      <c r="H300" s="232"/>
      <c r="I300" s="232"/>
      <c r="J300" s="232"/>
      <c r="K300" s="225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35"/>
      <c r="H301" s="232"/>
      <c r="I301" s="232"/>
      <c r="J301" s="232"/>
      <c r="K301" s="225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35"/>
      <c r="H302" s="232"/>
      <c r="I302" s="232"/>
      <c r="J302" s="232"/>
      <c r="K302" s="225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35"/>
      <c r="H303" s="232"/>
      <c r="I303" s="232"/>
      <c r="J303" s="232"/>
      <c r="K303" s="225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35"/>
      <c r="H304" s="232"/>
      <c r="I304" s="232"/>
      <c r="J304" s="232"/>
      <c r="K304" s="225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35"/>
      <c r="H305" s="232">
        <v>9287</v>
      </c>
      <c r="I305" s="232"/>
      <c r="J305" s="232"/>
      <c r="K305" s="225">
        <f t="shared" si="17"/>
        <v>9287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35"/>
      <c r="H306" s="232">
        <v>5500</v>
      </c>
      <c r="I306" s="232"/>
      <c r="J306" s="232"/>
      <c r="K306" s="225">
        <f t="shared" si="17"/>
        <v>5500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35"/>
      <c r="H307" s="232"/>
      <c r="I307" s="232"/>
      <c r="J307" s="232"/>
      <c r="K307" s="225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35"/>
      <c r="H308" s="232"/>
      <c r="I308" s="232"/>
      <c r="J308" s="232"/>
      <c r="K308" s="225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35"/>
      <c r="H309" s="232">
        <v>5670</v>
      </c>
      <c r="I309" s="232"/>
      <c r="J309" s="232"/>
      <c r="K309" s="225">
        <f t="shared" si="17"/>
        <v>5670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35"/>
      <c r="H310" s="232">
        <v>7000</v>
      </c>
      <c r="I310" s="232"/>
      <c r="J310" s="232"/>
      <c r="K310" s="225">
        <f t="shared" si="17"/>
        <v>7000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35"/>
      <c r="H311" s="232">
        <v>2658</v>
      </c>
      <c r="I311" s="232"/>
      <c r="J311" s="232"/>
      <c r="K311" s="225">
        <f t="shared" si="17"/>
        <v>2658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35"/>
      <c r="H312" s="232">
        <v>8000</v>
      </c>
      <c r="I312" s="232"/>
      <c r="J312" s="232"/>
      <c r="K312" s="225">
        <f t="shared" si="17"/>
        <v>8000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35"/>
      <c r="H313" s="232"/>
      <c r="I313" s="232"/>
      <c r="J313" s="232"/>
      <c r="K313" s="225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35"/>
      <c r="H314" s="232"/>
      <c r="I314" s="232"/>
      <c r="J314" s="232"/>
      <c r="K314" s="225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35"/>
      <c r="H315" s="232"/>
      <c r="I315" s="232"/>
      <c r="J315" s="232"/>
      <c r="K315" s="225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35"/>
      <c r="H316" s="232"/>
      <c r="I316" s="232"/>
      <c r="J316" s="232"/>
      <c r="K316" s="225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09"/>
      <c r="E317" s="39">
        <v>311</v>
      </c>
      <c r="F317" s="45" t="s">
        <v>157</v>
      </c>
      <c r="G317" s="235"/>
      <c r="H317" s="232"/>
      <c r="I317" s="232"/>
      <c r="J317" s="232"/>
      <c r="K317" s="225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09"/>
      <c r="E318" s="39">
        <v>500</v>
      </c>
      <c r="F318" s="45" t="s">
        <v>157</v>
      </c>
      <c r="G318" s="235"/>
      <c r="H318" s="232"/>
      <c r="I318" s="232"/>
      <c r="J318" s="232"/>
      <c r="K318" s="225">
        <f t="shared" si="17"/>
        <v>0</v>
      </c>
    </row>
    <row r="319" spans="1:11" ht="16.5" customHeight="1" x14ac:dyDescent="0.2">
      <c r="A319" s="38"/>
      <c r="B319" s="39"/>
      <c r="C319" s="39"/>
      <c r="D319" s="209"/>
      <c r="E319" s="39"/>
      <c r="F319" s="45"/>
      <c r="G319" s="235"/>
      <c r="H319" s="233"/>
      <c r="I319" s="233"/>
      <c r="J319" s="233"/>
      <c r="K319" s="226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4"/>
      <c r="H320" s="234">
        <f>+H295+H299+H300+H301+H302+H304+H303+H305+H306+H307+H308+H309+H310+H311+H312+H313+H314+H315+H317+H316+H318</f>
        <v>7904887</v>
      </c>
      <c r="I320" s="227">
        <f t="shared" ref="I320:K320" si="18">+I295+I299+I300+I301+I302+I304+I303+I305+I306+I307+I308+I309+I310+I311+I312+I313+I314+I315+I317+I316+I318</f>
        <v>158017</v>
      </c>
      <c r="J320" s="227">
        <f t="shared" si="18"/>
        <v>149289</v>
      </c>
      <c r="K320" s="228">
        <f t="shared" si="18"/>
        <v>7913615</v>
      </c>
    </row>
    <row r="321" ht="16.5" customHeight="1" thickTop="1" x14ac:dyDescent="0.2"/>
  </sheetData>
  <sheetProtection algorithmName="SHA-512" hashValue="dTQ1/IK+tftHTVx9zL5Z3kHdVOUT07T+hT9Sd3lCN4JRD6Sikj3qyCaSis830/ZeI9hBdYRSEHdtHACoXA3rTQ==" saltValue="0qziCoZxu0lcaHsWRFsY7Q==" spinCount="100000" sheet="1" objects="1" scenarios="1"/>
  <mergeCells count="42"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  <mergeCell ref="E151:E153"/>
    <mergeCell ref="A152:A153"/>
    <mergeCell ref="B152:B153"/>
    <mergeCell ref="C152:C153"/>
    <mergeCell ref="D152:D153"/>
    <mergeCell ref="E192:E194"/>
    <mergeCell ref="A193:A194"/>
    <mergeCell ref="B193:B194"/>
    <mergeCell ref="C193:C194"/>
    <mergeCell ref="D193:D194"/>
    <mergeCell ref="E246:E248"/>
    <mergeCell ref="A247:A248"/>
    <mergeCell ref="B247:B248"/>
    <mergeCell ref="C247:C248"/>
    <mergeCell ref="D247:D248"/>
    <mergeCell ref="E291:E293"/>
    <mergeCell ref="A292:A293"/>
    <mergeCell ref="B292:B293"/>
    <mergeCell ref="C292:C293"/>
    <mergeCell ref="D292:D293"/>
    <mergeCell ref="C102:C103"/>
    <mergeCell ref="D102:D103"/>
    <mergeCell ref="A291:D291"/>
    <mergeCell ref="A246:D246"/>
    <mergeCell ref="A192:D192"/>
    <mergeCell ref="A151:D151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opLeftCell="A4" zoomScaleNormal="100" workbookViewId="0">
      <selection activeCell="C24" sqref="C24:D24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JERÓNIMO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1" t="s">
        <v>52</v>
      </c>
      <c r="D5" s="302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304" t="s">
        <v>55</v>
      </c>
      <c r="D9" s="305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304" t="s">
        <v>56</v>
      </c>
      <c r="D11" s="305"/>
      <c r="E11" s="94"/>
      <c r="F11" s="95"/>
    </row>
    <row r="12" spans="1:6" x14ac:dyDescent="0.2">
      <c r="A12" s="92"/>
      <c r="B12" s="7"/>
      <c r="C12" s="303" t="s">
        <v>279</v>
      </c>
      <c r="D12" s="298"/>
      <c r="E12" s="94"/>
      <c r="F12" s="95"/>
    </row>
    <row r="13" spans="1:6" x14ac:dyDescent="0.2">
      <c r="A13" s="92"/>
      <c r="B13" s="237" t="s">
        <v>279</v>
      </c>
      <c r="C13" s="297"/>
      <c r="D13" s="298"/>
      <c r="E13" s="94"/>
      <c r="F13" s="95"/>
    </row>
    <row r="14" spans="1:6" x14ac:dyDescent="0.2">
      <c r="A14" s="92"/>
      <c r="B14" s="7"/>
      <c r="C14" s="297"/>
      <c r="D14" s="298"/>
      <c r="E14" s="94"/>
      <c r="F14" s="95"/>
    </row>
    <row r="15" spans="1:6" x14ac:dyDescent="0.2">
      <c r="A15" s="92"/>
      <c r="B15" s="7">
        <v>2</v>
      </c>
      <c r="C15" s="297" t="s">
        <v>322</v>
      </c>
      <c r="D15" s="298"/>
      <c r="E15" s="94"/>
      <c r="F15" s="95"/>
    </row>
    <row r="16" spans="1:6" x14ac:dyDescent="0.2">
      <c r="A16" s="92"/>
      <c r="B16" s="7"/>
      <c r="C16" s="297" t="s">
        <v>323</v>
      </c>
      <c r="D16" s="298"/>
      <c r="E16" s="94"/>
      <c r="F16" s="95"/>
    </row>
    <row r="17" spans="1:6" x14ac:dyDescent="0.2">
      <c r="A17" s="92"/>
      <c r="B17" s="7"/>
      <c r="C17" s="297"/>
      <c r="D17" s="298"/>
      <c r="E17" s="94"/>
      <c r="F17" s="95"/>
    </row>
    <row r="18" spans="1:6" x14ac:dyDescent="0.2">
      <c r="A18" s="92"/>
      <c r="B18" s="7">
        <v>1</v>
      </c>
      <c r="C18" s="297" t="s">
        <v>324</v>
      </c>
      <c r="D18" s="298"/>
      <c r="E18" s="94"/>
      <c r="F18" s="95"/>
    </row>
    <row r="19" spans="1:6" x14ac:dyDescent="0.2">
      <c r="A19" s="92"/>
      <c r="B19" s="8"/>
      <c r="C19" s="297" t="s">
        <v>325</v>
      </c>
      <c r="D19" s="298"/>
      <c r="E19" s="94"/>
      <c r="F19" s="95"/>
    </row>
    <row r="20" spans="1:6" x14ac:dyDescent="0.2">
      <c r="A20" s="92"/>
      <c r="B20" s="7"/>
      <c r="C20" s="297"/>
      <c r="D20" s="298"/>
      <c r="E20" s="94"/>
      <c r="F20" s="95"/>
    </row>
    <row r="21" spans="1:6" x14ac:dyDescent="0.2">
      <c r="A21" s="92"/>
      <c r="B21" s="7"/>
      <c r="C21" s="297"/>
      <c r="D21" s="298"/>
      <c r="E21" s="94"/>
      <c r="F21" s="95"/>
    </row>
    <row r="22" spans="1:6" x14ac:dyDescent="0.2">
      <c r="A22" s="92"/>
      <c r="B22" s="7"/>
      <c r="C22" s="297"/>
      <c r="D22" s="298"/>
      <c r="E22" s="94"/>
      <c r="F22" s="95"/>
    </row>
    <row r="23" spans="1:6" x14ac:dyDescent="0.2">
      <c r="A23" s="92"/>
      <c r="B23" s="7"/>
      <c r="C23" s="297"/>
      <c r="D23" s="298"/>
      <c r="E23" s="94"/>
      <c r="F23" s="95"/>
    </row>
    <row r="24" spans="1:6" x14ac:dyDescent="0.2">
      <c r="A24" s="92"/>
      <c r="B24" s="8"/>
      <c r="C24" s="297"/>
      <c r="D24" s="298"/>
      <c r="E24" s="94"/>
      <c r="F24" s="95"/>
    </row>
    <row r="25" spans="1:6" x14ac:dyDescent="0.2">
      <c r="A25" s="92"/>
      <c r="B25" s="7"/>
      <c r="C25" s="297"/>
      <c r="D25" s="298"/>
      <c r="E25" s="94"/>
      <c r="F25" s="95"/>
    </row>
    <row r="26" spans="1:6" x14ac:dyDescent="0.2">
      <c r="A26" s="92"/>
      <c r="B26" s="7"/>
      <c r="C26" s="297"/>
      <c r="D26" s="298"/>
      <c r="E26" s="94"/>
      <c r="F26" s="95"/>
    </row>
    <row r="27" spans="1:6" x14ac:dyDescent="0.2">
      <c r="A27" s="92"/>
      <c r="B27" s="7"/>
      <c r="C27" s="297"/>
      <c r="D27" s="298"/>
      <c r="E27" s="94"/>
      <c r="F27" s="95"/>
    </row>
    <row r="28" spans="1:6" x14ac:dyDescent="0.2">
      <c r="A28" s="92"/>
      <c r="B28" s="7"/>
      <c r="C28" s="297"/>
      <c r="D28" s="298"/>
      <c r="E28" s="94"/>
      <c r="F28" s="95"/>
    </row>
    <row r="29" spans="1:6" x14ac:dyDescent="0.2">
      <c r="A29" s="92"/>
      <c r="B29" s="7"/>
      <c r="C29" s="297"/>
      <c r="D29" s="298"/>
      <c r="E29" s="94"/>
      <c r="F29" s="95"/>
    </row>
    <row r="30" spans="1:6" x14ac:dyDescent="0.2">
      <c r="A30" s="92"/>
      <c r="B30" s="7"/>
      <c r="C30" s="297"/>
      <c r="D30" s="298"/>
      <c r="E30" s="94"/>
      <c r="F30" s="95"/>
    </row>
    <row r="31" spans="1:6" x14ac:dyDescent="0.2">
      <c r="A31" s="92"/>
      <c r="B31" s="7"/>
      <c r="C31" s="297"/>
      <c r="D31" s="298"/>
      <c r="E31" s="94"/>
      <c r="F31" s="95"/>
    </row>
    <row r="32" spans="1:6" x14ac:dyDescent="0.2">
      <c r="A32" s="92"/>
      <c r="B32" s="7"/>
      <c r="C32" s="297"/>
      <c r="D32" s="298"/>
      <c r="E32" s="94"/>
      <c r="F32" s="95"/>
    </row>
    <row r="33" spans="1:6" x14ac:dyDescent="0.2">
      <c r="A33" s="92"/>
      <c r="B33" s="7"/>
      <c r="C33" s="297"/>
      <c r="D33" s="298"/>
      <c r="E33" s="94"/>
      <c r="F33" s="95"/>
    </row>
    <row r="34" spans="1:6" x14ac:dyDescent="0.2">
      <c r="A34" s="92"/>
      <c r="B34" s="7"/>
      <c r="C34" s="297"/>
      <c r="D34" s="298"/>
      <c r="E34" s="94"/>
      <c r="F34" s="95"/>
    </row>
    <row r="35" spans="1:6" x14ac:dyDescent="0.2">
      <c r="A35" s="92"/>
      <c r="B35" s="7"/>
      <c r="C35" s="297"/>
      <c r="D35" s="298"/>
      <c r="E35" s="94"/>
      <c r="F35" s="95"/>
    </row>
    <row r="36" spans="1:6" x14ac:dyDescent="0.2">
      <c r="A36" s="92"/>
      <c r="B36" s="7"/>
      <c r="C36" s="297"/>
      <c r="D36" s="298"/>
      <c r="E36" s="94"/>
      <c r="F36" s="95"/>
    </row>
    <row r="37" spans="1:6" x14ac:dyDescent="0.2">
      <c r="A37" s="92"/>
      <c r="B37" s="7"/>
      <c r="C37" s="297"/>
      <c r="D37" s="298"/>
      <c r="E37" s="94"/>
      <c r="F37" s="95"/>
    </row>
    <row r="38" spans="1:6" x14ac:dyDescent="0.2">
      <c r="A38" s="92"/>
      <c r="B38" s="7"/>
      <c r="C38" s="297"/>
      <c r="D38" s="298"/>
      <c r="E38" s="94"/>
      <c r="F38" s="95"/>
    </row>
    <row r="39" spans="1:6" x14ac:dyDescent="0.2">
      <c r="A39" s="92"/>
      <c r="B39" s="7"/>
      <c r="C39" s="297"/>
      <c r="D39" s="298"/>
      <c r="E39" s="94"/>
      <c r="F39" s="95"/>
    </row>
    <row r="40" spans="1:6" x14ac:dyDescent="0.2">
      <c r="A40" s="92"/>
      <c r="B40" s="7"/>
      <c r="C40" s="297"/>
      <c r="D40" s="298"/>
      <c r="E40" s="94"/>
      <c r="F40" s="95"/>
    </row>
    <row r="41" spans="1:6" x14ac:dyDescent="0.2">
      <c r="A41" s="92"/>
      <c r="B41" s="7"/>
      <c r="C41" s="297"/>
      <c r="D41" s="298"/>
      <c r="E41" s="94"/>
      <c r="F41" s="95"/>
    </row>
    <row r="42" spans="1:6" x14ac:dyDescent="0.2">
      <c r="A42" s="92"/>
      <c r="B42" s="7"/>
      <c r="C42" s="297"/>
      <c r="D42" s="298"/>
      <c r="E42" s="94"/>
      <c r="F42" s="95"/>
    </row>
    <row r="43" spans="1:6" x14ac:dyDescent="0.2">
      <c r="A43" s="92"/>
      <c r="B43" s="7"/>
      <c r="C43" s="297"/>
      <c r="D43" s="298"/>
      <c r="E43" s="94"/>
      <c r="F43" s="95"/>
    </row>
    <row r="44" spans="1:6" x14ac:dyDescent="0.2">
      <c r="A44" s="92"/>
      <c r="B44" s="7"/>
      <c r="C44" s="297"/>
      <c r="D44" s="298"/>
      <c r="E44" s="94"/>
      <c r="F44" s="95"/>
    </row>
    <row r="45" spans="1:6" x14ac:dyDescent="0.2">
      <c r="A45" s="92"/>
      <c r="B45" s="7"/>
      <c r="C45" s="297"/>
      <c r="D45" s="298"/>
      <c r="E45" s="94"/>
      <c r="F45" s="95"/>
    </row>
    <row r="46" spans="1:6" x14ac:dyDescent="0.2">
      <c r="A46" s="92"/>
      <c r="B46" s="7"/>
      <c r="C46" s="297"/>
      <c r="D46" s="298"/>
      <c r="E46" s="94"/>
      <c r="F46" s="95"/>
    </row>
    <row r="47" spans="1:6" x14ac:dyDescent="0.2">
      <c r="A47" s="92"/>
      <c r="B47" s="7"/>
      <c r="C47" s="297"/>
      <c r="D47" s="298"/>
      <c r="E47" s="94"/>
      <c r="F47" s="95"/>
    </row>
    <row r="48" spans="1:6" x14ac:dyDescent="0.2">
      <c r="A48" s="92"/>
      <c r="B48" s="7"/>
      <c r="C48" s="297"/>
      <c r="D48" s="298"/>
      <c r="E48" s="94"/>
      <c r="F48" s="95"/>
    </row>
    <row r="49" spans="1:6" x14ac:dyDescent="0.2">
      <c r="A49" s="92"/>
      <c r="B49" s="7"/>
      <c r="C49" s="297"/>
      <c r="D49" s="298"/>
      <c r="E49" s="94"/>
      <c r="F49" s="95"/>
    </row>
    <row r="50" spans="1:6" x14ac:dyDescent="0.2">
      <c r="A50" s="92"/>
      <c r="B50" s="7"/>
      <c r="C50" s="297"/>
      <c r="D50" s="298"/>
      <c r="E50" s="94"/>
      <c r="F50" s="95"/>
    </row>
    <row r="51" spans="1:6" x14ac:dyDescent="0.2">
      <c r="A51" s="92"/>
      <c r="B51" s="7"/>
      <c r="C51" s="297"/>
      <c r="D51" s="298"/>
      <c r="E51" s="94"/>
      <c r="F51" s="95"/>
    </row>
    <row r="52" spans="1:6" x14ac:dyDescent="0.2">
      <c r="A52" s="92"/>
      <c r="B52" s="7"/>
      <c r="C52" s="297"/>
      <c r="D52" s="298"/>
      <c r="E52" s="94"/>
      <c r="F52" s="95"/>
    </row>
    <row r="53" spans="1:6" x14ac:dyDescent="0.2">
      <c r="A53" s="92"/>
      <c r="B53" s="9"/>
      <c r="C53" s="299" t="s">
        <v>279</v>
      </c>
      <c r="D53" s="300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21:D21"/>
    <mergeCell ref="C16:D16"/>
    <mergeCell ref="C17:D17"/>
    <mergeCell ref="C18:D18"/>
    <mergeCell ref="C19:D19"/>
    <mergeCell ref="C20:D20"/>
    <mergeCell ref="C5:D5"/>
    <mergeCell ref="C12:D12"/>
    <mergeCell ref="C13:D13"/>
    <mergeCell ref="C14:D14"/>
    <mergeCell ref="C15:D15"/>
    <mergeCell ref="C9:D9"/>
    <mergeCell ref="C11:D1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47:D47"/>
    <mergeCell ref="C48:D48"/>
    <mergeCell ref="C49:D49"/>
    <mergeCell ref="C50:D50"/>
    <mergeCell ref="C51:D51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zoomScaleNormal="100" workbookViewId="0">
      <selection activeCell="E35" sqref="E35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JERÓNIMO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1" t="s">
        <v>52</v>
      </c>
      <c r="D5" s="302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304" t="s">
        <v>201</v>
      </c>
      <c r="D10" s="305"/>
      <c r="E10" s="94"/>
      <c r="F10" s="95"/>
    </row>
    <row r="11" spans="1:6" x14ac:dyDescent="0.2">
      <c r="A11" s="92"/>
      <c r="C11" s="304" t="s">
        <v>38</v>
      </c>
      <c r="D11" s="305"/>
      <c r="E11" s="94"/>
      <c r="F11" s="95"/>
    </row>
    <row r="12" spans="1:6" x14ac:dyDescent="0.2">
      <c r="A12" s="92"/>
      <c r="C12" s="304" t="s">
        <v>202</v>
      </c>
      <c r="D12" s="305"/>
      <c r="E12" s="94"/>
      <c r="F12" s="95"/>
    </row>
    <row r="13" spans="1:6" x14ac:dyDescent="0.2">
      <c r="A13" s="92"/>
      <c r="B13" s="7"/>
      <c r="C13" s="318" t="s">
        <v>279</v>
      </c>
      <c r="D13" s="313"/>
      <c r="E13" s="94"/>
      <c r="F13" s="95"/>
    </row>
    <row r="14" spans="1:6" x14ac:dyDescent="0.2">
      <c r="A14" s="92"/>
      <c r="B14" s="7"/>
      <c r="C14" s="312"/>
      <c r="D14" s="313"/>
      <c r="E14" s="94"/>
      <c r="F14" s="95"/>
    </row>
    <row r="15" spans="1:6" x14ac:dyDescent="0.2">
      <c r="A15" s="92"/>
      <c r="B15" s="7" t="s">
        <v>326</v>
      </c>
      <c r="C15" s="312" t="s">
        <v>322</v>
      </c>
      <c r="D15" s="313"/>
      <c r="E15" s="94"/>
      <c r="F15" s="95"/>
    </row>
    <row r="16" spans="1:6" x14ac:dyDescent="0.2">
      <c r="A16" s="92"/>
      <c r="B16" s="7"/>
      <c r="C16" s="312" t="s">
        <v>323</v>
      </c>
      <c r="D16" s="313"/>
      <c r="E16" s="94"/>
      <c r="F16" s="95"/>
    </row>
    <row r="17" spans="1:6" x14ac:dyDescent="0.2">
      <c r="A17" s="92"/>
      <c r="B17" s="7"/>
      <c r="C17" s="312"/>
      <c r="D17" s="313"/>
      <c r="E17" s="94"/>
      <c r="F17" s="95"/>
    </row>
    <row r="18" spans="1:6" x14ac:dyDescent="0.2">
      <c r="A18" s="92"/>
      <c r="B18" s="7" t="s">
        <v>331</v>
      </c>
      <c r="C18" s="312" t="s">
        <v>324</v>
      </c>
      <c r="D18" s="313"/>
      <c r="E18" s="94"/>
      <c r="F18" s="95"/>
    </row>
    <row r="19" spans="1:6" x14ac:dyDescent="0.2">
      <c r="A19" s="92"/>
      <c r="B19" s="7">
        <v>18</v>
      </c>
      <c r="C19" s="312" t="s">
        <v>325</v>
      </c>
      <c r="D19" s="313"/>
      <c r="E19" s="94"/>
      <c r="F19" s="95"/>
    </row>
    <row r="20" spans="1:6" x14ac:dyDescent="0.2">
      <c r="A20" s="92"/>
      <c r="B20" s="7"/>
      <c r="C20" s="312"/>
      <c r="D20" s="313"/>
      <c r="E20" s="94"/>
      <c r="F20" s="95"/>
    </row>
    <row r="21" spans="1:6" x14ac:dyDescent="0.2">
      <c r="A21" s="92"/>
      <c r="B21" s="7"/>
      <c r="C21" s="312"/>
      <c r="D21" s="313"/>
      <c r="E21" s="94"/>
      <c r="F21" s="95"/>
    </row>
    <row r="22" spans="1:6" x14ac:dyDescent="0.2">
      <c r="A22" s="92"/>
      <c r="B22" s="7" t="s">
        <v>329</v>
      </c>
      <c r="C22" s="312" t="s">
        <v>327</v>
      </c>
      <c r="D22" s="313"/>
      <c r="E22" s="94"/>
      <c r="F22" s="95"/>
    </row>
    <row r="23" spans="1:6" x14ac:dyDescent="0.2">
      <c r="A23" s="92"/>
      <c r="B23" s="7" t="s">
        <v>330</v>
      </c>
      <c r="C23" s="312" t="s">
        <v>328</v>
      </c>
      <c r="D23" s="313"/>
      <c r="E23" s="94"/>
      <c r="F23" s="95"/>
    </row>
    <row r="24" spans="1:6" x14ac:dyDescent="0.2">
      <c r="A24" s="92"/>
      <c r="B24" s="7">
        <v>19</v>
      </c>
      <c r="C24" s="312"/>
      <c r="D24" s="313"/>
      <c r="E24" s="94"/>
      <c r="F24" s="95"/>
    </row>
    <row r="25" spans="1:6" x14ac:dyDescent="0.2">
      <c r="A25" s="92"/>
      <c r="B25" s="7"/>
      <c r="C25" s="312"/>
      <c r="D25" s="313"/>
      <c r="E25" s="94"/>
      <c r="F25" s="95"/>
    </row>
    <row r="26" spans="1:6" x14ac:dyDescent="0.2">
      <c r="A26" s="92"/>
      <c r="B26" s="7"/>
      <c r="C26" s="312"/>
      <c r="D26" s="313"/>
      <c r="E26" s="94"/>
      <c r="F26" s="95"/>
    </row>
    <row r="27" spans="1:6" x14ac:dyDescent="0.2">
      <c r="A27" s="92"/>
      <c r="B27" s="7"/>
      <c r="C27" s="312"/>
      <c r="D27" s="313"/>
      <c r="E27" s="94"/>
      <c r="F27" s="95"/>
    </row>
    <row r="28" spans="1:6" x14ac:dyDescent="0.2">
      <c r="A28" s="92"/>
      <c r="B28" s="8">
        <v>21</v>
      </c>
      <c r="C28" s="312" t="s">
        <v>319</v>
      </c>
      <c r="D28" s="313"/>
      <c r="E28" s="94"/>
      <c r="F28" s="95"/>
    </row>
    <row r="29" spans="1:6" x14ac:dyDescent="0.2">
      <c r="A29" s="92"/>
      <c r="B29" s="7"/>
      <c r="C29" s="312" t="s">
        <v>318</v>
      </c>
      <c r="D29" s="313"/>
      <c r="E29" s="94"/>
      <c r="F29" s="95"/>
    </row>
    <row r="30" spans="1:6" x14ac:dyDescent="0.2">
      <c r="A30" s="92"/>
      <c r="B30" s="7"/>
      <c r="C30" s="312"/>
      <c r="D30" s="313"/>
      <c r="E30" s="94"/>
      <c r="F30" s="95"/>
    </row>
    <row r="31" spans="1:6" x14ac:dyDescent="0.2">
      <c r="A31" s="92"/>
      <c r="B31" s="8"/>
      <c r="C31" s="312"/>
      <c r="D31" s="313"/>
      <c r="E31" s="94"/>
      <c r="F31" s="95"/>
    </row>
    <row r="32" spans="1:6" x14ac:dyDescent="0.2">
      <c r="A32" s="92"/>
      <c r="B32" s="7">
        <v>20</v>
      </c>
      <c r="C32" s="312" t="s">
        <v>320</v>
      </c>
      <c r="D32" s="313"/>
      <c r="E32" s="94"/>
      <c r="F32" s="95"/>
    </row>
    <row r="33" spans="1:6" x14ac:dyDescent="0.2">
      <c r="A33" s="92"/>
      <c r="B33" s="7"/>
      <c r="C33" s="312" t="s">
        <v>332</v>
      </c>
      <c r="D33" s="313"/>
      <c r="E33" s="94"/>
      <c r="F33" s="95"/>
    </row>
    <row r="34" spans="1:6" x14ac:dyDescent="0.2">
      <c r="A34" s="92"/>
      <c r="B34" s="7"/>
      <c r="C34" s="312"/>
      <c r="D34" s="313"/>
      <c r="E34" s="94"/>
      <c r="F34" s="95"/>
    </row>
    <row r="35" spans="1:6" x14ac:dyDescent="0.2">
      <c r="A35" s="92"/>
      <c r="B35" s="7"/>
      <c r="C35" s="312"/>
      <c r="D35" s="313"/>
      <c r="E35" s="94"/>
      <c r="F35" s="95"/>
    </row>
    <row r="36" spans="1:6" x14ac:dyDescent="0.2">
      <c r="A36" s="92"/>
      <c r="B36" s="7"/>
      <c r="C36" s="312"/>
      <c r="D36" s="313"/>
      <c r="E36" s="94"/>
      <c r="F36" s="95"/>
    </row>
    <row r="37" spans="1:6" x14ac:dyDescent="0.2">
      <c r="A37" s="92"/>
      <c r="B37" s="7"/>
      <c r="C37" s="312"/>
      <c r="D37" s="313"/>
      <c r="E37" s="94"/>
      <c r="F37" s="95"/>
    </row>
    <row r="38" spans="1:6" x14ac:dyDescent="0.2">
      <c r="A38" s="92"/>
      <c r="B38" s="7"/>
      <c r="C38" s="312"/>
      <c r="D38" s="313"/>
      <c r="E38" s="94"/>
      <c r="F38" s="95"/>
    </row>
    <row r="39" spans="1:6" x14ac:dyDescent="0.2">
      <c r="A39" s="92"/>
      <c r="B39" s="7"/>
      <c r="C39" s="114" t="s">
        <v>333</v>
      </c>
      <c r="D39" s="15"/>
      <c r="E39" s="94"/>
      <c r="F39" s="95"/>
    </row>
    <row r="40" spans="1:6" x14ac:dyDescent="0.2">
      <c r="A40" s="92"/>
      <c r="B40" s="7"/>
      <c r="C40" s="238"/>
      <c r="D40" s="15"/>
      <c r="E40" s="94"/>
      <c r="F40" s="95"/>
    </row>
    <row r="41" spans="1:6" x14ac:dyDescent="0.2">
      <c r="A41" s="92"/>
      <c r="B41" s="7"/>
      <c r="C41" s="239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6"/>
      <c r="D43" s="317"/>
      <c r="E43" s="94"/>
      <c r="F43" s="95"/>
    </row>
    <row r="44" spans="1:6" x14ac:dyDescent="0.2">
      <c r="A44" s="92"/>
      <c r="B44" s="7"/>
      <c r="C44" s="240"/>
      <c r="D44" s="241"/>
      <c r="E44" s="94"/>
      <c r="F44" s="95"/>
    </row>
    <row r="45" spans="1:6" x14ac:dyDescent="0.2">
      <c r="A45" s="92"/>
      <c r="B45" s="7"/>
      <c r="C45" s="240"/>
      <c r="D45" s="241"/>
      <c r="E45" s="94"/>
      <c r="F45" s="95"/>
    </row>
    <row r="46" spans="1:6" x14ac:dyDescent="0.2">
      <c r="A46" s="92"/>
      <c r="B46" s="7"/>
      <c r="C46" s="239"/>
      <c r="D46" s="7"/>
      <c r="E46" s="94"/>
      <c r="F46" s="95"/>
    </row>
    <row r="47" spans="1:6" ht="12.75" customHeight="1" x14ac:dyDescent="0.2">
      <c r="A47" s="92"/>
      <c r="B47" s="8"/>
      <c r="C47" s="314"/>
      <c r="D47" s="315"/>
      <c r="E47" s="94"/>
      <c r="F47" s="95"/>
    </row>
    <row r="48" spans="1:6" x14ac:dyDescent="0.2">
      <c r="A48" s="92"/>
      <c r="B48" s="7"/>
      <c r="C48" s="242"/>
      <c r="D48" s="243"/>
      <c r="E48" s="94"/>
      <c r="F48" s="95"/>
    </row>
    <row r="49" spans="1:6" x14ac:dyDescent="0.2">
      <c r="A49" s="92"/>
      <c r="B49" s="244"/>
      <c r="C49" s="245"/>
      <c r="D49" s="245"/>
      <c r="E49" s="94"/>
      <c r="F49" s="95"/>
    </row>
    <row r="50" spans="1:6" x14ac:dyDescent="0.2">
      <c r="A50" s="92"/>
      <c r="B50" s="246"/>
      <c r="C50" s="245"/>
      <c r="D50" s="245"/>
      <c r="E50" s="94"/>
      <c r="F50" s="95"/>
    </row>
    <row r="51" spans="1:6" x14ac:dyDescent="0.2">
      <c r="A51" s="92"/>
      <c r="B51" s="246"/>
      <c r="C51" s="245"/>
      <c r="D51" s="245"/>
      <c r="E51" s="94"/>
      <c r="F51" s="95"/>
    </row>
    <row r="52" spans="1:6" x14ac:dyDescent="0.2">
      <c r="A52" s="92"/>
      <c r="B52" s="246"/>
      <c r="C52" s="245"/>
      <c r="D52" s="245"/>
      <c r="E52" s="94"/>
      <c r="F52" s="95"/>
    </row>
    <row r="53" spans="1:6" ht="13.5" thickBot="1" x14ac:dyDescent="0.25">
      <c r="A53" s="107"/>
      <c r="B53" s="10"/>
      <c r="C53" s="247"/>
      <c r="D53" s="248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JERÓNIMO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301" t="s">
        <v>52</v>
      </c>
      <c r="D66" s="302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10"/>
      <c r="D68" s="311"/>
      <c r="E68" s="112"/>
      <c r="F68" s="85"/>
    </row>
    <row r="69" spans="1:6" s="86" customFormat="1" ht="13.5" customHeight="1" x14ac:dyDescent="0.2">
      <c r="A69" s="80"/>
      <c r="B69" s="8"/>
      <c r="C69" s="308"/>
      <c r="D69" s="309"/>
      <c r="E69" s="112"/>
      <c r="F69" s="85"/>
    </row>
    <row r="70" spans="1:6" s="86" customFormat="1" ht="13.5" customHeight="1" x14ac:dyDescent="0.2">
      <c r="A70" s="80"/>
      <c r="B70" s="8"/>
      <c r="C70" s="308"/>
      <c r="D70" s="309"/>
      <c r="E70" s="112"/>
      <c r="F70" s="85"/>
    </row>
    <row r="71" spans="1:6" x14ac:dyDescent="0.2">
      <c r="A71" s="92"/>
      <c r="B71" s="7"/>
      <c r="C71" s="308"/>
      <c r="D71" s="309"/>
      <c r="E71" s="94"/>
      <c r="F71" s="95"/>
    </row>
    <row r="72" spans="1:6" x14ac:dyDescent="0.2">
      <c r="A72" s="92"/>
      <c r="B72" s="8"/>
      <c r="C72" s="308"/>
      <c r="D72" s="309"/>
      <c r="E72" s="94"/>
      <c r="F72" s="95"/>
    </row>
    <row r="73" spans="1:6" x14ac:dyDescent="0.2">
      <c r="A73" s="92"/>
      <c r="B73" s="7"/>
      <c r="C73" s="308"/>
      <c r="D73" s="309"/>
      <c r="E73" s="94"/>
      <c r="F73" s="95"/>
    </row>
    <row r="74" spans="1:6" x14ac:dyDescent="0.2">
      <c r="A74" s="92"/>
      <c r="B74" s="8"/>
      <c r="C74" s="308"/>
      <c r="D74" s="309"/>
      <c r="E74" s="94"/>
      <c r="F74" s="95"/>
    </row>
    <row r="75" spans="1:6" x14ac:dyDescent="0.2">
      <c r="A75" s="92"/>
      <c r="B75" s="8"/>
      <c r="C75" s="308"/>
      <c r="D75" s="309"/>
      <c r="E75" s="94"/>
      <c r="F75" s="95"/>
    </row>
    <row r="76" spans="1:6" x14ac:dyDescent="0.2">
      <c r="A76" s="92"/>
      <c r="B76" s="7"/>
      <c r="C76" s="308"/>
      <c r="D76" s="309"/>
      <c r="E76" s="94"/>
      <c r="F76" s="95"/>
    </row>
    <row r="77" spans="1:6" x14ac:dyDescent="0.2">
      <c r="A77" s="92"/>
      <c r="B77" s="7"/>
      <c r="C77" s="308"/>
      <c r="D77" s="309"/>
      <c r="E77" s="94"/>
      <c r="F77" s="95"/>
    </row>
    <row r="78" spans="1:6" x14ac:dyDescent="0.2">
      <c r="A78" s="92"/>
      <c r="B78" s="8"/>
      <c r="C78" s="308"/>
      <c r="D78" s="309"/>
      <c r="E78" s="94"/>
      <c r="F78" s="95"/>
    </row>
    <row r="79" spans="1:6" x14ac:dyDescent="0.2">
      <c r="A79" s="92"/>
      <c r="B79" s="7"/>
      <c r="C79" s="308"/>
      <c r="D79" s="309"/>
      <c r="E79" s="94"/>
      <c r="F79" s="95"/>
    </row>
    <row r="80" spans="1:6" x14ac:dyDescent="0.2">
      <c r="A80" s="92"/>
      <c r="B80" s="8"/>
      <c r="C80" s="308"/>
      <c r="D80" s="309"/>
      <c r="E80" s="94"/>
      <c r="F80" s="95"/>
    </row>
    <row r="81" spans="1:6" x14ac:dyDescent="0.2">
      <c r="A81" s="92"/>
      <c r="B81" s="7"/>
      <c r="C81" s="308"/>
      <c r="D81" s="309"/>
      <c r="E81" s="94"/>
      <c r="F81" s="95"/>
    </row>
    <row r="82" spans="1:6" x14ac:dyDescent="0.2">
      <c r="A82" s="92"/>
      <c r="B82" s="8"/>
      <c r="C82" s="308"/>
      <c r="D82" s="309"/>
      <c r="E82" s="94"/>
      <c r="F82" s="95"/>
    </row>
    <row r="83" spans="1:6" ht="12.75" customHeight="1" x14ac:dyDescent="0.2">
      <c r="A83" s="92"/>
      <c r="B83" s="8"/>
      <c r="C83" s="308"/>
      <c r="D83" s="309"/>
      <c r="E83" s="94"/>
      <c r="F83" s="95"/>
    </row>
    <row r="84" spans="1:6" x14ac:dyDescent="0.2">
      <c r="A84" s="92"/>
      <c r="B84" s="7"/>
      <c r="C84" s="308"/>
      <c r="D84" s="309"/>
      <c r="E84" s="94"/>
      <c r="F84" s="95"/>
    </row>
    <row r="85" spans="1:6" x14ac:dyDescent="0.2">
      <c r="A85" s="92"/>
      <c r="B85" s="7"/>
      <c r="C85" s="308"/>
      <c r="D85" s="309"/>
      <c r="E85" s="94"/>
      <c r="F85" s="95"/>
    </row>
    <row r="86" spans="1:6" x14ac:dyDescent="0.2">
      <c r="A86" s="92"/>
      <c r="B86" s="8"/>
      <c r="C86" s="308"/>
      <c r="D86" s="309"/>
      <c r="E86" s="94"/>
      <c r="F86" s="95"/>
    </row>
    <row r="87" spans="1:6" x14ac:dyDescent="0.2">
      <c r="A87" s="92"/>
      <c r="B87" s="8"/>
      <c r="C87" s="308"/>
      <c r="D87" s="309"/>
      <c r="E87" s="94"/>
      <c r="F87" s="95"/>
    </row>
    <row r="88" spans="1:6" x14ac:dyDescent="0.2">
      <c r="A88" s="92"/>
      <c r="B88" s="8"/>
      <c r="C88" s="308"/>
      <c r="D88" s="309"/>
      <c r="E88" s="94"/>
      <c r="F88" s="95"/>
    </row>
    <row r="89" spans="1:6" x14ac:dyDescent="0.2">
      <c r="A89" s="92"/>
      <c r="B89" s="8"/>
      <c r="C89" s="308"/>
      <c r="D89" s="309"/>
      <c r="E89" s="94"/>
      <c r="F89" s="95"/>
    </row>
    <row r="90" spans="1:6" x14ac:dyDescent="0.2">
      <c r="A90" s="92"/>
      <c r="B90" s="7"/>
      <c r="C90" s="308"/>
      <c r="D90" s="309"/>
      <c r="E90" s="94"/>
      <c r="F90" s="95"/>
    </row>
    <row r="91" spans="1:6" x14ac:dyDescent="0.2">
      <c r="A91" s="92"/>
      <c r="B91" s="8"/>
      <c r="C91" s="308"/>
      <c r="D91" s="309"/>
      <c r="E91" s="94"/>
      <c r="F91" s="95"/>
    </row>
    <row r="92" spans="1:6" x14ac:dyDescent="0.2">
      <c r="A92" s="92"/>
      <c r="B92" s="7"/>
      <c r="C92" s="308"/>
      <c r="D92" s="309"/>
      <c r="E92" s="94"/>
      <c r="F92" s="95"/>
    </row>
    <row r="93" spans="1:6" x14ac:dyDescent="0.2">
      <c r="A93" s="92"/>
      <c r="B93" s="8"/>
      <c r="C93" s="308"/>
      <c r="D93" s="309"/>
      <c r="E93" s="94"/>
      <c r="F93" s="95"/>
    </row>
    <row r="94" spans="1:6" x14ac:dyDescent="0.2">
      <c r="A94" s="92">
        <v>18</v>
      </c>
      <c r="B94" s="116"/>
      <c r="C94" s="308"/>
      <c r="D94" s="309"/>
      <c r="E94" s="94"/>
      <c r="F94" s="95"/>
    </row>
    <row r="95" spans="1:6" x14ac:dyDescent="0.2">
      <c r="A95" s="92"/>
      <c r="B95" s="8"/>
      <c r="C95" s="308"/>
      <c r="D95" s="309"/>
      <c r="E95" s="94"/>
      <c r="F95" s="95"/>
    </row>
    <row r="96" spans="1:6" x14ac:dyDescent="0.2">
      <c r="A96" s="92"/>
      <c r="B96" s="8"/>
      <c r="C96" s="308"/>
      <c r="D96" s="309"/>
      <c r="E96" s="94"/>
      <c r="F96" s="95"/>
    </row>
    <row r="97" spans="1:6" x14ac:dyDescent="0.2">
      <c r="A97" s="92"/>
      <c r="B97" s="8"/>
      <c r="C97" s="308"/>
      <c r="D97" s="309"/>
      <c r="E97" s="94"/>
      <c r="F97" s="95"/>
    </row>
    <row r="98" spans="1:6" x14ac:dyDescent="0.2">
      <c r="A98" s="92"/>
      <c r="B98" s="7"/>
      <c r="C98" s="308"/>
      <c r="D98" s="309"/>
      <c r="E98" s="94"/>
      <c r="F98" s="95"/>
    </row>
    <row r="99" spans="1:6" x14ac:dyDescent="0.2">
      <c r="A99" s="92"/>
      <c r="B99" s="7"/>
      <c r="C99" s="308"/>
      <c r="D99" s="309"/>
      <c r="E99" s="94"/>
      <c r="F99" s="95"/>
    </row>
    <row r="100" spans="1:6" x14ac:dyDescent="0.2">
      <c r="A100" s="92"/>
      <c r="B100" s="8"/>
      <c r="C100" s="308"/>
      <c r="D100" s="309"/>
      <c r="E100" s="94"/>
      <c r="F100" s="95"/>
    </row>
    <row r="101" spans="1:6" x14ac:dyDescent="0.2">
      <c r="A101" s="92"/>
      <c r="B101" s="8"/>
      <c r="C101" s="308"/>
      <c r="D101" s="309"/>
      <c r="E101" s="94"/>
      <c r="F101" s="95"/>
    </row>
    <row r="102" spans="1:6" x14ac:dyDescent="0.2">
      <c r="A102" s="92"/>
      <c r="B102" s="7"/>
      <c r="C102" s="308"/>
      <c r="D102" s="309"/>
      <c r="E102" s="94"/>
      <c r="F102" s="95"/>
    </row>
    <row r="103" spans="1:6" x14ac:dyDescent="0.2">
      <c r="A103" s="92"/>
      <c r="B103" s="7"/>
      <c r="C103" s="308"/>
      <c r="D103" s="309"/>
      <c r="E103" s="94"/>
      <c r="F103" s="95"/>
    </row>
    <row r="104" spans="1:6" x14ac:dyDescent="0.2">
      <c r="A104" s="92"/>
      <c r="B104" s="8"/>
      <c r="C104" s="308"/>
      <c r="D104" s="309"/>
      <c r="E104" s="94"/>
      <c r="F104" s="95"/>
    </row>
    <row r="105" spans="1:6" x14ac:dyDescent="0.2">
      <c r="A105" s="92"/>
      <c r="B105" s="8"/>
      <c r="C105" s="308"/>
      <c r="D105" s="309"/>
      <c r="E105" s="94"/>
      <c r="F105" s="95"/>
    </row>
    <row r="106" spans="1:6" x14ac:dyDescent="0.2">
      <c r="A106" s="92"/>
      <c r="B106" s="7"/>
      <c r="C106" s="308"/>
      <c r="D106" s="309"/>
      <c r="E106" s="94"/>
      <c r="F106" s="95"/>
    </row>
    <row r="107" spans="1:6" x14ac:dyDescent="0.2">
      <c r="A107" s="92"/>
      <c r="B107" s="8"/>
      <c r="C107" s="308"/>
      <c r="D107" s="309"/>
      <c r="E107" s="94"/>
      <c r="F107" s="95"/>
    </row>
    <row r="108" spans="1:6" x14ac:dyDescent="0.2">
      <c r="A108" s="92"/>
      <c r="B108" s="7"/>
      <c r="C108" s="308"/>
      <c r="D108" s="309"/>
      <c r="E108" s="94"/>
      <c r="F108" s="95"/>
    </row>
    <row r="109" spans="1:6" x14ac:dyDescent="0.2">
      <c r="A109" s="92"/>
      <c r="B109" s="8"/>
      <c r="C109" s="308"/>
      <c r="D109" s="309"/>
      <c r="E109" s="94"/>
      <c r="F109" s="95"/>
    </row>
    <row r="110" spans="1:6" x14ac:dyDescent="0.2">
      <c r="A110" s="92"/>
      <c r="B110" s="8"/>
      <c r="C110" s="308"/>
      <c r="D110" s="309"/>
      <c r="E110" s="94"/>
      <c r="F110" s="95"/>
    </row>
    <row r="111" spans="1:6" x14ac:dyDescent="0.2">
      <c r="A111" s="92"/>
      <c r="B111" s="7"/>
      <c r="C111" s="308"/>
      <c r="D111" s="309"/>
      <c r="E111" s="94"/>
      <c r="F111" s="95"/>
    </row>
    <row r="112" spans="1:6" x14ac:dyDescent="0.2">
      <c r="A112" s="92"/>
      <c r="B112" s="7"/>
      <c r="C112" s="308"/>
      <c r="D112" s="309"/>
      <c r="E112" s="94"/>
      <c r="F112" s="95"/>
    </row>
    <row r="113" spans="1:6" ht="13.5" thickBot="1" x14ac:dyDescent="0.25">
      <c r="A113" s="107"/>
      <c r="B113" s="10"/>
      <c r="C113" s="306"/>
      <c r="D113" s="307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JERÓNIMO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301" t="s">
        <v>52</v>
      </c>
      <c r="D126" s="302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65"/>
      <c r="D128" s="11" t="s">
        <v>65</v>
      </c>
      <c r="E128" s="94"/>
      <c r="F128" s="95"/>
    </row>
    <row r="129" spans="1:6" x14ac:dyDescent="0.2">
      <c r="A129" s="92"/>
      <c r="B129" s="8"/>
      <c r="C129" s="165"/>
      <c r="D129" s="166"/>
      <c r="E129" s="94"/>
      <c r="F129" s="95"/>
    </row>
    <row r="130" spans="1:6" x14ac:dyDescent="0.2">
      <c r="A130" s="92"/>
      <c r="B130" s="8"/>
      <c r="C130" s="297"/>
      <c r="D130" s="298"/>
      <c r="E130" s="94"/>
      <c r="F130" s="95"/>
    </row>
    <row r="131" spans="1:6" x14ac:dyDescent="0.2">
      <c r="A131" s="92"/>
      <c r="B131" s="8"/>
      <c r="C131" s="297"/>
      <c r="D131" s="298"/>
      <c r="E131" s="94"/>
      <c r="F131" s="95"/>
    </row>
    <row r="132" spans="1:6" x14ac:dyDescent="0.2">
      <c r="A132" s="92"/>
      <c r="B132" s="8"/>
      <c r="C132" s="297"/>
      <c r="D132" s="298"/>
      <c r="E132" s="94"/>
      <c r="F132" s="95"/>
    </row>
    <row r="133" spans="1:6" x14ac:dyDescent="0.2">
      <c r="A133" s="92"/>
      <c r="B133" s="8"/>
      <c r="C133" s="297"/>
      <c r="D133" s="298"/>
      <c r="E133" s="94"/>
      <c r="F133" s="95"/>
    </row>
    <row r="134" spans="1:6" x14ac:dyDescent="0.2">
      <c r="A134" s="92"/>
      <c r="B134" s="8"/>
      <c r="C134" s="297"/>
      <c r="D134" s="298"/>
      <c r="E134" s="94"/>
      <c r="F134" s="95"/>
    </row>
    <row r="135" spans="1:6" x14ac:dyDescent="0.2">
      <c r="A135" s="92"/>
      <c r="B135" s="8"/>
      <c r="C135" s="297"/>
      <c r="D135" s="298"/>
      <c r="E135" s="94"/>
      <c r="F135" s="95"/>
    </row>
    <row r="136" spans="1:6" x14ac:dyDescent="0.2">
      <c r="A136" s="92"/>
      <c r="B136" s="8"/>
      <c r="C136" s="297"/>
      <c r="D136" s="298"/>
      <c r="E136" s="94"/>
      <c r="F136" s="95"/>
    </row>
    <row r="137" spans="1:6" x14ac:dyDescent="0.2">
      <c r="A137" s="92"/>
      <c r="B137" s="8"/>
      <c r="C137" s="297"/>
      <c r="D137" s="298"/>
      <c r="E137" s="94"/>
      <c r="F137" s="95"/>
    </row>
    <row r="138" spans="1:6" x14ac:dyDescent="0.2">
      <c r="A138" s="92"/>
      <c r="B138" s="8"/>
      <c r="C138" s="297"/>
      <c r="D138" s="298"/>
      <c r="E138" s="94"/>
      <c r="F138" s="95"/>
    </row>
    <row r="139" spans="1:6" x14ac:dyDescent="0.2">
      <c r="A139" s="92"/>
      <c r="B139" s="8"/>
      <c r="C139" s="297"/>
      <c r="D139" s="298"/>
      <c r="E139" s="94"/>
      <c r="F139" s="95"/>
    </row>
    <row r="140" spans="1:6" x14ac:dyDescent="0.2">
      <c r="A140" s="92"/>
      <c r="B140" s="8"/>
      <c r="C140" s="297"/>
      <c r="D140" s="298"/>
      <c r="E140" s="94"/>
      <c r="F140" s="95"/>
    </row>
    <row r="141" spans="1:6" x14ac:dyDescent="0.2">
      <c r="A141" s="92"/>
      <c r="B141" s="8"/>
      <c r="C141" s="297"/>
      <c r="D141" s="298"/>
      <c r="E141" s="94"/>
      <c r="F141" s="95"/>
    </row>
    <row r="142" spans="1:6" x14ac:dyDescent="0.2">
      <c r="A142" s="92"/>
      <c r="B142" s="7"/>
      <c r="C142" s="297"/>
      <c r="D142" s="298"/>
      <c r="E142" s="94"/>
      <c r="F142" s="95"/>
    </row>
    <row r="143" spans="1:6" x14ac:dyDescent="0.2">
      <c r="A143" s="92"/>
      <c r="B143" s="8"/>
      <c r="C143" s="297"/>
      <c r="D143" s="298"/>
      <c r="E143" s="94"/>
      <c r="F143" s="95"/>
    </row>
    <row r="144" spans="1:6" x14ac:dyDescent="0.2">
      <c r="A144" s="92"/>
      <c r="B144" s="8"/>
      <c r="C144" s="297"/>
      <c r="D144" s="298"/>
      <c r="E144" s="94"/>
      <c r="F144" s="95"/>
    </row>
    <row r="145" spans="1:6" x14ac:dyDescent="0.2">
      <c r="A145" s="92"/>
      <c r="B145" s="7"/>
      <c r="C145" s="297"/>
      <c r="D145" s="298"/>
      <c r="E145" s="94"/>
      <c r="F145" s="95"/>
    </row>
    <row r="146" spans="1:6" x14ac:dyDescent="0.2">
      <c r="A146" s="92"/>
      <c r="B146" s="7"/>
      <c r="C146" s="297"/>
      <c r="D146" s="298"/>
      <c r="E146" s="94"/>
      <c r="F146" s="95"/>
    </row>
    <row r="147" spans="1:6" x14ac:dyDescent="0.2">
      <c r="A147" s="92"/>
      <c r="B147" s="8"/>
      <c r="C147" s="297"/>
      <c r="D147" s="298"/>
      <c r="E147" s="94"/>
      <c r="F147" s="95"/>
    </row>
    <row r="148" spans="1:6" x14ac:dyDescent="0.2">
      <c r="A148" s="92"/>
      <c r="B148" s="8"/>
      <c r="C148" s="297"/>
      <c r="D148" s="298"/>
      <c r="E148" s="94"/>
      <c r="F148" s="95"/>
    </row>
    <row r="149" spans="1:6" x14ac:dyDescent="0.2">
      <c r="A149" s="92"/>
      <c r="B149" s="7"/>
      <c r="C149" s="297"/>
      <c r="D149" s="298"/>
      <c r="E149" s="94"/>
      <c r="F149" s="95"/>
    </row>
    <row r="150" spans="1:6" x14ac:dyDescent="0.2">
      <c r="A150" s="92"/>
      <c r="B150" s="7"/>
      <c r="C150" s="297"/>
      <c r="D150" s="298"/>
      <c r="E150" s="94"/>
      <c r="F150" s="95"/>
    </row>
    <row r="151" spans="1:6" x14ac:dyDescent="0.2">
      <c r="A151" s="92"/>
      <c r="B151" s="8"/>
      <c r="C151" s="297"/>
      <c r="D151" s="298"/>
      <c r="E151" s="94"/>
      <c r="F151" s="95"/>
    </row>
    <row r="152" spans="1:6" x14ac:dyDescent="0.2">
      <c r="A152" s="92"/>
      <c r="B152" s="8"/>
      <c r="C152" s="297"/>
      <c r="D152" s="298"/>
      <c r="E152" s="94"/>
      <c r="F152" s="95"/>
    </row>
    <row r="153" spans="1:6" x14ac:dyDescent="0.2">
      <c r="A153" s="92"/>
      <c r="B153" s="8"/>
      <c r="C153" s="297"/>
      <c r="D153" s="298"/>
      <c r="E153" s="94"/>
      <c r="F153" s="95"/>
    </row>
    <row r="154" spans="1:6" x14ac:dyDescent="0.2">
      <c r="A154" s="92"/>
      <c r="B154" s="7"/>
      <c r="C154" s="297"/>
      <c r="D154" s="298"/>
      <c r="E154" s="94"/>
      <c r="F154" s="95"/>
    </row>
    <row r="155" spans="1:6" x14ac:dyDescent="0.2">
      <c r="A155" s="92"/>
      <c r="B155" s="8"/>
      <c r="C155" s="297"/>
      <c r="D155" s="298"/>
      <c r="E155" s="94"/>
      <c r="F155" s="95"/>
    </row>
    <row r="156" spans="1:6" x14ac:dyDescent="0.2">
      <c r="A156" s="92"/>
      <c r="B156" s="7"/>
      <c r="C156" s="297"/>
      <c r="D156" s="298"/>
      <c r="E156" s="94"/>
      <c r="F156" s="95"/>
    </row>
    <row r="157" spans="1:6" x14ac:dyDescent="0.2">
      <c r="A157" s="92"/>
      <c r="B157" s="8"/>
      <c r="C157" s="297"/>
      <c r="D157" s="298"/>
      <c r="E157" s="94"/>
      <c r="F157" s="95"/>
    </row>
    <row r="158" spans="1:6" x14ac:dyDescent="0.2">
      <c r="A158" s="92"/>
      <c r="B158" s="7"/>
      <c r="C158" s="297"/>
      <c r="D158" s="298"/>
      <c r="E158" s="94"/>
      <c r="F158" s="95"/>
    </row>
    <row r="159" spans="1:6" x14ac:dyDescent="0.2">
      <c r="A159" s="92"/>
      <c r="B159" s="7"/>
      <c r="C159" s="297"/>
      <c r="D159" s="298"/>
      <c r="E159" s="94"/>
      <c r="F159" s="95"/>
    </row>
    <row r="160" spans="1:6" x14ac:dyDescent="0.2">
      <c r="A160" s="92"/>
      <c r="B160" s="7"/>
      <c r="C160" s="297"/>
      <c r="D160" s="298"/>
      <c r="E160" s="94"/>
      <c r="F160" s="95"/>
    </row>
    <row r="161" spans="1:6" x14ac:dyDescent="0.2">
      <c r="A161" s="92"/>
      <c r="B161" s="7"/>
      <c r="C161" s="297"/>
      <c r="D161" s="298"/>
      <c r="E161" s="94"/>
      <c r="F161" s="95"/>
    </row>
    <row r="162" spans="1:6" x14ac:dyDescent="0.2">
      <c r="A162" s="92"/>
      <c r="B162" s="7"/>
      <c r="C162" s="297"/>
      <c r="D162" s="298"/>
      <c r="E162" s="94"/>
      <c r="F162" s="95"/>
    </row>
    <row r="163" spans="1:6" x14ac:dyDescent="0.2">
      <c r="A163" s="92"/>
      <c r="B163" s="8"/>
      <c r="C163" s="297"/>
      <c r="D163" s="298"/>
      <c r="E163" s="94"/>
      <c r="F163" s="95"/>
    </row>
    <row r="164" spans="1:6" x14ac:dyDescent="0.2">
      <c r="A164" s="92"/>
      <c r="B164" s="8"/>
      <c r="C164" s="297"/>
      <c r="D164" s="298"/>
      <c r="E164" s="94"/>
      <c r="F164" s="95"/>
    </row>
    <row r="165" spans="1:6" x14ac:dyDescent="0.2">
      <c r="A165" s="92"/>
      <c r="B165" s="7"/>
      <c r="C165" s="297"/>
      <c r="D165" s="298"/>
      <c r="E165" s="94"/>
      <c r="F165" s="95"/>
    </row>
    <row r="166" spans="1:6" x14ac:dyDescent="0.2">
      <c r="A166" s="92"/>
      <c r="B166" s="7"/>
      <c r="C166" s="297"/>
      <c r="D166" s="298"/>
      <c r="E166" s="94"/>
      <c r="F166" s="95"/>
    </row>
    <row r="167" spans="1:6" x14ac:dyDescent="0.2">
      <c r="A167" s="92"/>
      <c r="B167" s="8"/>
      <c r="C167" s="297"/>
      <c r="D167" s="298"/>
      <c r="E167" s="94"/>
      <c r="F167" s="95"/>
    </row>
    <row r="168" spans="1:6" x14ac:dyDescent="0.2">
      <c r="A168" s="92"/>
      <c r="B168" s="7"/>
      <c r="C168" s="297"/>
      <c r="D168" s="298"/>
      <c r="E168" s="94"/>
      <c r="F168" s="95"/>
    </row>
    <row r="169" spans="1:6" x14ac:dyDescent="0.2">
      <c r="A169" s="92"/>
      <c r="B169" s="8"/>
      <c r="C169" s="297"/>
      <c r="D169" s="298"/>
      <c r="E169" s="94"/>
      <c r="F169" s="95"/>
    </row>
    <row r="170" spans="1:6" x14ac:dyDescent="0.2">
      <c r="A170" s="92"/>
      <c r="B170" s="8"/>
      <c r="C170" s="297"/>
      <c r="D170" s="298"/>
      <c r="E170" s="94"/>
      <c r="F170" s="95"/>
    </row>
    <row r="171" spans="1:6" x14ac:dyDescent="0.2">
      <c r="A171" s="92"/>
      <c r="B171" s="8"/>
      <c r="C171" s="297"/>
      <c r="D171" s="298"/>
      <c r="E171" s="94"/>
      <c r="F171" s="95"/>
    </row>
    <row r="172" spans="1:6" ht="13.5" thickBot="1" x14ac:dyDescent="0.25">
      <c r="A172" s="107"/>
      <c r="B172" s="10"/>
      <c r="C172" s="306"/>
      <c r="D172" s="307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</mergeCells>
  <phoneticPr fontId="0" type="noConversion"/>
  <pageMargins left="0.45" right="0.34" top="0.45" bottom="0.37" header="0.26" footer="0.28000000000000003"/>
  <pageSetup paperSize="9" orientation="portrait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2A33D2-D483-4AD7-917C-6A4A960CC050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  <vt:lpstr>Mais</vt:lpstr>
      <vt:lpstr>Menos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2019-12-16T14:30:36Z</cp:lastPrinted>
  <dcterms:created xsi:type="dcterms:W3CDTF">1996-03-08T11:04:34Z</dcterms:created>
  <dcterms:modified xsi:type="dcterms:W3CDTF">2019-12-30T12:44:59Z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